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ICMA\Research &amp; Policy\RAP Performance Management\Open Access Benchmarking\"/>
    </mc:Choice>
  </mc:AlternateContent>
  <xr:revisionPtr revIDLastSave="0" documentId="8_{62CE5180-F69C-4E6D-A3C2-84FC837391A1}" xr6:coauthVersionLast="44" xr6:coauthVersionMax="44" xr10:uidLastSave="{00000000-0000-0000-0000-000000000000}"/>
  <bookViews>
    <workbookView xWindow="-110" yWindow="-110" windowWidth="19420" windowHeight="10420" xr2:uid="{00000000-000D-0000-FFFF-FFFF00000000}"/>
  </bookViews>
  <sheets>
    <sheet name="FAQ" sheetId="23" r:id="rId1"/>
    <sheet name="KPI Response Template-General" sheetId="20" r:id="rId2"/>
    <sheet name="Data-General" sheetId="22" r:id="rId3"/>
    <sheet name="KPI Response Template-Counties" sheetId="21" r:id="rId4"/>
  </sheets>
  <definedNames>
    <definedName name="_xlnm.Print_Area" localSheetId="0">FAQ!$A:$A</definedName>
    <definedName name="_xlnm.Print_Area" localSheetId="1">'KPI Response Template-General'!$A$5:$E$84</definedName>
    <definedName name="_xlnm.Print_Titles" localSheetId="1">'KPI Response Template-General'!$1:$4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23" i="22" l="1"/>
  <c r="AB122" i="22"/>
  <c r="AB121" i="22"/>
  <c r="AB120" i="22"/>
  <c r="AB119" i="22"/>
  <c r="AB118" i="22"/>
  <c r="AB116" i="22"/>
  <c r="AB115" i="22"/>
  <c r="AB114" i="22"/>
  <c r="AB113" i="22"/>
  <c r="AB112" i="22"/>
  <c r="AB111" i="22"/>
  <c r="AB110" i="22"/>
  <c r="AB108" i="22"/>
  <c r="AB107" i="22"/>
  <c r="AB106" i="22"/>
  <c r="AB105" i="22"/>
  <c r="AB104" i="22"/>
  <c r="AB103" i="22"/>
  <c r="AB102" i="22"/>
  <c r="AB101" i="22"/>
  <c r="AB100" i="22"/>
  <c r="AB99" i="22"/>
  <c r="AB98" i="22"/>
  <c r="AB97" i="22"/>
  <c r="AB96" i="22"/>
  <c r="AB93" i="22"/>
  <c r="AB91" i="22"/>
  <c r="AB94" i="22" s="1"/>
  <c r="AB90" i="22"/>
  <c r="AB89" i="22"/>
  <c r="AB117" i="22" s="1"/>
  <c r="AB88" i="22"/>
  <c r="AB95" i="22" l="1"/>
  <c r="AB92" i="22"/>
  <c r="AB109" i="22"/>
  <c r="K70" i="21"/>
  <c r="K69" i="21"/>
  <c r="K68" i="21"/>
  <c r="K67" i="21" s="1"/>
  <c r="K66" i="21"/>
  <c r="K65" i="21"/>
  <c r="K64" i="21"/>
  <c r="H123" i="22"/>
  <c r="H122" i="22"/>
  <c r="H121" i="22"/>
  <c r="H120" i="22"/>
  <c r="H117" i="22"/>
  <c r="H115" i="22"/>
  <c r="H114" i="22"/>
  <c r="H113" i="22"/>
  <c r="H112" i="22"/>
  <c r="H111" i="22"/>
  <c r="H110" i="22"/>
  <c r="H108" i="22"/>
  <c r="H107" i="22"/>
  <c r="H106" i="22"/>
  <c r="H105" i="22"/>
  <c r="H104" i="22"/>
  <c r="H103" i="22"/>
  <c r="H102" i="22"/>
  <c r="H101" i="22"/>
  <c r="H100" i="22"/>
  <c r="H99" i="22"/>
  <c r="H98" i="22"/>
  <c r="H96" i="22"/>
  <c r="H91" i="22"/>
  <c r="H94" i="22" s="1"/>
  <c r="H90" i="22"/>
  <c r="H93" i="22" s="1"/>
  <c r="H89" i="22"/>
  <c r="H95" i="22" s="1"/>
  <c r="H88" i="22"/>
  <c r="H116" i="22" l="1"/>
  <c r="H118" i="22"/>
  <c r="H92" i="22"/>
  <c r="H119" i="22"/>
  <c r="H109" i="22"/>
  <c r="H97" i="22"/>
  <c r="P123" i="22"/>
  <c r="P122" i="22"/>
  <c r="P121" i="22"/>
  <c r="P120" i="22"/>
  <c r="P115" i="22"/>
  <c r="P114" i="22"/>
  <c r="P113" i="22"/>
  <c r="P112" i="22"/>
  <c r="P111" i="22"/>
  <c r="P110" i="22"/>
  <c r="P108" i="22"/>
  <c r="P107" i="22"/>
  <c r="P106" i="22"/>
  <c r="P105" i="22"/>
  <c r="P104" i="22"/>
  <c r="P103" i="22"/>
  <c r="P102" i="22"/>
  <c r="P101" i="22"/>
  <c r="P100" i="22"/>
  <c r="P99" i="22"/>
  <c r="P98" i="22"/>
  <c r="P97" i="22"/>
  <c r="P96" i="22"/>
  <c r="P94" i="22"/>
  <c r="P91" i="22"/>
  <c r="P119" i="22" s="1"/>
  <c r="P90" i="22"/>
  <c r="P118" i="22" s="1"/>
  <c r="P89" i="22"/>
  <c r="P116" i="22" s="1"/>
  <c r="P88" i="22"/>
  <c r="AP123" i="22"/>
  <c r="AP122" i="22"/>
  <c r="AP121" i="22"/>
  <c r="AP120" i="22"/>
  <c r="AP115" i="22"/>
  <c r="AP114" i="22"/>
  <c r="AP113" i="22"/>
  <c r="AP112" i="22"/>
  <c r="AP111" i="22"/>
  <c r="AP110" i="22"/>
  <c r="AP108" i="22"/>
  <c r="AP107" i="22"/>
  <c r="AP106" i="22"/>
  <c r="AP105" i="22"/>
  <c r="AP104" i="22"/>
  <c r="AP103" i="22"/>
  <c r="AP102" i="22"/>
  <c r="AP101" i="22"/>
  <c r="AP100" i="22"/>
  <c r="AP99" i="22"/>
  <c r="AP98" i="22"/>
  <c r="AP97" i="22"/>
  <c r="AP96" i="22"/>
  <c r="AP95" i="22"/>
  <c r="AP94" i="22"/>
  <c r="AP92" i="22"/>
  <c r="AP91" i="22"/>
  <c r="AP119" i="22" s="1"/>
  <c r="AP90" i="22"/>
  <c r="AP93" i="22" s="1"/>
  <c r="AP89" i="22"/>
  <c r="AP117" i="22" s="1"/>
  <c r="AP88" i="22"/>
  <c r="BP123" i="22"/>
  <c r="BP122" i="22"/>
  <c r="BP121" i="22"/>
  <c r="BP120" i="22"/>
  <c r="BP115" i="22"/>
  <c r="BP114" i="22"/>
  <c r="BP113" i="22"/>
  <c r="BP112" i="22"/>
  <c r="BP111" i="22"/>
  <c r="BP110" i="22"/>
  <c r="BP109" i="22"/>
  <c r="BP108" i="22"/>
  <c r="BP107" i="22"/>
  <c r="BP106" i="22"/>
  <c r="BP105" i="22"/>
  <c r="BP104" i="22"/>
  <c r="BP103" i="22"/>
  <c r="BP102" i="22"/>
  <c r="BP101" i="22"/>
  <c r="BP100" i="22"/>
  <c r="BP99" i="22"/>
  <c r="BP98" i="22"/>
  <c r="BP97" i="22"/>
  <c r="BP96" i="22"/>
  <c r="BP95" i="22"/>
  <c r="BP94" i="22"/>
  <c r="BP93" i="22"/>
  <c r="BP91" i="22"/>
  <c r="BP119" i="22" s="1"/>
  <c r="BP90" i="22"/>
  <c r="BP118" i="22" s="1"/>
  <c r="BP89" i="22"/>
  <c r="BP116" i="22" s="1"/>
  <c r="BP88" i="22"/>
  <c r="DG99" i="22"/>
  <c r="DG98" i="22"/>
  <c r="DG97" i="22"/>
  <c r="DG96" i="22"/>
  <c r="DG95" i="22"/>
  <c r="DG94" i="22"/>
  <c r="DG123" i="22"/>
  <c r="DG122" i="22"/>
  <c r="DG121" i="22"/>
  <c r="DG120" i="22"/>
  <c r="DG117" i="22"/>
  <c r="DG115" i="22"/>
  <c r="DG114" i="22"/>
  <c r="DG113" i="22"/>
  <c r="DG112" i="22"/>
  <c r="DG111" i="22"/>
  <c r="DG110" i="22"/>
  <c r="DG108" i="22"/>
  <c r="DG107" i="22"/>
  <c r="DG106" i="22"/>
  <c r="DG105" i="22"/>
  <c r="DG104" i="22"/>
  <c r="DG103" i="22"/>
  <c r="DG102" i="22"/>
  <c r="DG101" i="22"/>
  <c r="DG100" i="22"/>
  <c r="DG92" i="22"/>
  <c r="DG91" i="22"/>
  <c r="DG90" i="22"/>
  <c r="DG118" i="22" s="1"/>
  <c r="DG89" i="22"/>
  <c r="DG116" i="22" s="1"/>
  <c r="DG88" i="22"/>
  <c r="DG83" i="22"/>
  <c r="DG77" i="22"/>
  <c r="BP84" i="22"/>
  <c r="BP83" i="22"/>
  <c r="BP77" i="22"/>
  <c r="AP84" i="22"/>
  <c r="AP83" i="22"/>
  <c r="P84" i="22"/>
  <c r="P83" i="22"/>
  <c r="P95" i="22" l="1"/>
  <c r="DG93" i="22"/>
  <c r="AP116" i="22"/>
  <c r="P117" i="22"/>
  <c r="BP117" i="22"/>
  <c r="AP118" i="22"/>
  <c r="P109" i="22"/>
  <c r="P92" i="22"/>
  <c r="P93" i="22"/>
  <c r="AP109" i="22"/>
  <c r="BP92" i="22"/>
  <c r="DG109" i="22"/>
  <c r="DG119" i="22"/>
  <c r="I123" i="22" l="1"/>
  <c r="I122" i="22"/>
  <c r="I121" i="22"/>
  <c r="I120" i="22"/>
  <c r="I115" i="22"/>
  <c r="I114" i="22"/>
  <c r="I113" i="22"/>
  <c r="I112" i="22"/>
  <c r="I111" i="22"/>
  <c r="I110" i="22"/>
  <c r="I108" i="22"/>
  <c r="I107" i="22"/>
  <c r="I106" i="22"/>
  <c r="I105" i="22"/>
  <c r="I104" i="22"/>
  <c r="I103" i="22"/>
  <c r="I102" i="22"/>
  <c r="I101" i="22"/>
  <c r="I100" i="22"/>
  <c r="I99" i="22"/>
  <c r="I98" i="22"/>
  <c r="I91" i="22"/>
  <c r="I119" i="22" s="1"/>
  <c r="I90" i="22"/>
  <c r="I118" i="22" s="1"/>
  <c r="I89" i="22"/>
  <c r="I117" i="22" s="1"/>
  <c r="I88" i="22"/>
  <c r="I94" i="22" l="1"/>
  <c r="I95" i="22"/>
  <c r="I92" i="22"/>
  <c r="I96" i="22"/>
  <c r="I116" i="22"/>
  <c r="I93" i="22"/>
  <c r="I97" i="22"/>
  <c r="I109" i="22"/>
  <c r="R123" i="22"/>
  <c r="R122" i="22"/>
  <c r="R121" i="22"/>
  <c r="R120" i="22"/>
  <c r="R115" i="22"/>
  <c r="R114" i="22"/>
  <c r="R113" i="22"/>
  <c r="R112" i="22"/>
  <c r="R111" i="22"/>
  <c r="R110" i="22"/>
  <c r="R108" i="22"/>
  <c r="R107" i="22"/>
  <c r="R106" i="22"/>
  <c r="R105" i="22"/>
  <c r="R104" i="22"/>
  <c r="R103" i="22"/>
  <c r="R102" i="22"/>
  <c r="R101" i="22"/>
  <c r="R100" i="22"/>
  <c r="R99" i="22"/>
  <c r="R98" i="22"/>
  <c r="R97" i="22"/>
  <c r="R96" i="22"/>
  <c r="R95" i="22"/>
  <c r="R91" i="22"/>
  <c r="R119" i="22" s="1"/>
  <c r="R90" i="22"/>
  <c r="R118" i="22" s="1"/>
  <c r="R89" i="22"/>
  <c r="R117" i="22" s="1"/>
  <c r="R88" i="22"/>
  <c r="R109" i="22" l="1"/>
  <c r="R92" i="22"/>
  <c r="R93" i="22"/>
  <c r="R116" i="22"/>
  <c r="R94" i="22"/>
  <c r="Q123" i="22" l="1"/>
  <c r="Q122" i="22"/>
  <c r="Q121" i="22"/>
  <c r="Q120" i="22"/>
  <c r="Q115" i="22"/>
  <c r="Q114" i="22"/>
  <c r="Q113" i="22"/>
  <c r="Q112" i="22"/>
  <c r="Q111" i="22"/>
  <c r="Q110" i="22"/>
  <c r="Q108" i="22"/>
  <c r="Q107" i="22"/>
  <c r="Q106" i="22"/>
  <c r="Q105" i="22"/>
  <c r="Q104" i="22"/>
  <c r="Q103" i="22"/>
  <c r="Q102" i="22"/>
  <c r="Q101" i="22"/>
  <c r="Q100" i="22"/>
  <c r="Q99" i="22"/>
  <c r="Q98" i="22"/>
  <c r="Q91" i="22"/>
  <c r="Q119" i="22" s="1"/>
  <c r="Q90" i="22"/>
  <c r="Q118" i="22" s="1"/>
  <c r="Q89" i="22"/>
  <c r="Q117" i="22" s="1"/>
  <c r="Q88" i="22"/>
  <c r="Q94" i="22" l="1"/>
  <c r="Q97" i="22"/>
  <c r="Q109" i="22"/>
  <c r="Q93" i="22"/>
  <c r="Q95" i="22"/>
  <c r="Q92" i="22"/>
  <c r="Q96" i="22"/>
  <c r="Q116" i="22"/>
  <c r="W123" i="22" l="1"/>
  <c r="W122" i="22"/>
  <c r="W121" i="22"/>
  <c r="W120" i="22"/>
  <c r="W115" i="22"/>
  <c r="W114" i="22"/>
  <c r="W113" i="22"/>
  <c r="W112" i="22"/>
  <c r="W111" i="22"/>
  <c r="W110" i="22"/>
  <c r="W108" i="22"/>
  <c r="W107" i="22"/>
  <c r="W106" i="22"/>
  <c r="W105" i="22"/>
  <c r="W104" i="22"/>
  <c r="W103" i="22"/>
  <c r="W102" i="22"/>
  <c r="W101" i="22"/>
  <c r="W100" i="22"/>
  <c r="W99" i="22"/>
  <c r="W98" i="22"/>
  <c r="W91" i="22"/>
  <c r="W119" i="22" s="1"/>
  <c r="W90" i="22"/>
  <c r="W118" i="22" s="1"/>
  <c r="W89" i="22"/>
  <c r="W117" i="22" s="1"/>
  <c r="W88" i="22"/>
  <c r="W95" i="22" l="1"/>
  <c r="W96" i="22"/>
  <c r="W92" i="22"/>
  <c r="W116" i="22"/>
  <c r="W93" i="22"/>
  <c r="W97" i="22"/>
  <c r="W109" i="22"/>
  <c r="W94" i="22"/>
  <c r="AC123" i="22"/>
  <c r="AC122" i="22"/>
  <c r="AC121" i="22"/>
  <c r="AC120" i="22"/>
  <c r="AC115" i="22"/>
  <c r="AC114" i="22"/>
  <c r="AC113" i="22"/>
  <c r="AC112" i="22"/>
  <c r="AC111" i="22"/>
  <c r="AC110" i="22"/>
  <c r="AC108" i="22"/>
  <c r="AC107" i="22"/>
  <c r="AC106" i="22"/>
  <c r="AC105" i="22"/>
  <c r="AC104" i="22"/>
  <c r="AC103" i="22"/>
  <c r="AC102" i="22"/>
  <c r="AC101" i="22"/>
  <c r="AC100" i="22"/>
  <c r="AC99" i="22"/>
  <c r="AC98" i="22"/>
  <c r="AC97" i="22"/>
  <c r="AC96" i="22"/>
  <c r="AC91" i="22"/>
  <c r="AC119" i="22" s="1"/>
  <c r="AC90" i="22"/>
  <c r="AC118" i="22" s="1"/>
  <c r="AC89" i="22"/>
  <c r="AC95" i="22" s="1"/>
  <c r="AC88" i="22"/>
  <c r="AC92" i="22" l="1"/>
  <c r="AC94" i="22"/>
  <c r="AC116" i="22"/>
  <c r="AC93" i="22"/>
  <c r="AC109" i="22"/>
  <c r="AC117" i="22"/>
  <c r="K123" i="22" l="1"/>
  <c r="K122" i="22"/>
  <c r="K121" i="22"/>
  <c r="K120" i="22"/>
  <c r="K115" i="22"/>
  <c r="K114" i="22"/>
  <c r="K113" i="22"/>
  <c r="K112" i="22"/>
  <c r="K111" i="22"/>
  <c r="K110" i="22"/>
  <c r="K108" i="22"/>
  <c r="K107" i="22"/>
  <c r="K106" i="22"/>
  <c r="K105" i="22"/>
  <c r="K104" i="22"/>
  <c r="K103" i="22"/>
  <c r="K102" i="22"/>
  <c r="K101" i="22"/>
  <c r="K100" i="22"/>
  <c r="K99" i="22"/>
  <c r="K98" i="22"/>
  <c r="K91" i="22"/>
  <c r="K119" i="22" s="1"/>
  <c r="K90" i="22"/>
  <c r="K118" i="22" s="1"/>
  <c r="K89" i="22"/>
  <c r="K95" i="22" s="1"/>
  <c r="K88" i="22"/>
  <c r="K93" i="22" l="1"/>
  <c r="K97" i="22"/>
  <c r="K109" i="22"/>
  <c r="K92" i="22"/>
  <c r="K96" i="22"/>
  <c r="K116" i="22"/>
  <c r="K94" i="22"/>
  <c r="K117" i="22"/>
  <c r="L123" i="22" l="1"/>
  <c r="L122" i="22"/>
  <c r="L121" i="22"/>
  <c r="L120" i="22"/>
  <c r="L118" i="22"/>
  <c r="L115" i="22"/>
  <c r="L114" i="22"/>
  <c r="L113" i="22"/>
  <c r="L112" i="22"/>
  <c r="L111" i="22"/>
  <c r="L110" i="22"/>
  <c r="L108" i="22"/>
  <c r="L107" i="22"/>
  <c r="L106" i="22"/>
  <c r="L105" i="22"/>
  <c r="L104" i="22"/>
  <c r="L103" i="22"/>
  <c r="L102" i="22"/>
  <c r="L101" i="22"/>
  <c r="L100" i="22"/>
  <c r="L99" i="22"/>
  <c r="L98" i="22"/>
  <c r="L96" i="22"/>
  <c r="L91" i="22"/>
  <c r="L119" i="22" s="1"/>
  <c r="L90" i="22"/>
  <c r="L93" i="22" s="1"/>
  <c r="L89" i="22"/>
  <c r="L95" i="22" s="1"/>
  <c r="L88" i="22"/>
  <c r="L116" i="22" l="1"/>
  <c r="L92" i="22"/>
  <c r="L97" i="22"/>
  <c r="L109" i="22"/>
  <c r="L117" i="22"/>
  <c r="L94" i="22"/>
  <c r="CV123" i="22"/>
  <c r="CV122" i="22"/>
  <c r="CV121" i="22"/>
  <c r="CV120" i="22"/>
  <c r="CV119" i="22"/>
  <c r="CV118" i="22"/>
  <c r="CV117" i="22"/>
  <c r="CV115" i="22"/>
  <c r="CV114" i="22"/>
  <c r="CV113" i="22"/>
  <c r="CV112" i="22"/>
  <c r="CV111" i="22"/>
  <c r="CV110" i="22"/>
  <c r="CV109" i="22"/>
  <c r="CV108" i="22"/>
  <c r="CV107" i="22"/>
  <c r="CV106" i="22"/>
  <c r="CV105" i="22"/>
  <c r="CV104" i="22"/>
  <c r="CV103" i="22"/>
  <c r="CV102" i="22"/>
  <c r="CV101" i="22"/>
  <c r="CV100" i="22"/>
  <c r="CV99" i="22"/>
  <c r="CV98" i="22"/>
  <c r="CV97" i="22"/>
  <c r="CV96" i="22"/>
  <c r="CV95" i="22"/>
  <c r="CV91" i="22"/>
  <c r="CV94" i="22" s="1"/>
  <c r="CV90" i="22"/>
  <c r="CV93" i="22" s="1"/>
  <c r="CV89" i="22"/>
  <c r="CV92" i="22" s="1"/>
  <c r="CV88" i="22"/>
  <c r="BF123" i="22"/>
  <c r="BF122" i="22"/>
  <c r="BF121" i="22"/>
  <c r="BF120" i="22"/>
  <c r="BF119" i="22"/>
  <c r="BF118" i="22"/>
  <c r="BF117" i="22"/>
  <c r="BF115" i="22"/>
  <c r="BF114" i="22"/>
  <c r="BF113" i="22"/>
  <c r="BF112" i="22"/>
  <c r="BF111" i="22"/>
  <c r="BF110" i="22"/>
  <c r="BF109" i="22"/>
  <c r="BF108" i="22"/>
  <c r="BF107" i="22"/>
  <c r="BF106" i="22"/>
  <c r="BF105" i="22"/>
  <c r="BF104" i="22"/>
  <c r="BF103" i="22"/>
  <c r="BF102" i="22"/>
  <c r="BF101" i="22"/>
  <c r="BF100" i="22"/>
  <c r="BF99" i="22"/>
  <c r="BF98" i="22"/>
  <c r="BF97" i="22"/>
  <c r="BF96" i="22"/>
  <c r="BF95" i="22"/>
  <c r="BF91" i="22"/>
  <c r="BF94" i="22" s="1"/>
  <c r="BF90" i="22"/>
  <c r="BF93" i="22" s="1"/>
  <c r="BF89" i="22"/>
  <c r="BF116" i="22" s="1"/>
  <c r="BF88" i="22"/>
  <c r="AG123" i="22"/>
  <c r="AG122" i="22"/>
  <c r="AG121" i="22"/>
  <c r="AG120" i="22"/>
  <c r="AG119" i="22"/>
  <c r="AG118" i="22"/>
  <c r="AG115" i="22"/>
  <c r="AG114" i="22"/>
  <c r="AG113" i="22"/>
  <c r="AG112" i="22"/>
  <c r="AG111" i="22"/>
  <c r="AG110" i="22"/>
  <c r="AG109" i="22"/>
  <c r="AG108" i="22"/>
  <c r="AG107" i="22"/>
  <c r="AG106" i="22"/>
  <c r="AG105" i="22"/>
  <c r="AG104" i="22"/>
  <c r="AG103" i="22"/>
  <c r="AG102" i="22"/>
  <c r="AG101" i="22"/>
  <c r="AG100" i="22"/>
  <c r="AG99" i="22"/>
  <c r="AG98" i="22"/>
  <c r="AG97" i="22"/>
  <c r="AG96" i="22"/>
  <c r="AG95" i="22"/>
  <c r="AG91" i="22"/>
  <c r="AG94" i="22" s="1"/>
  <c r="AG90" i="22"/>
  <c r="AG93" i="22" s="1"/>
  <c r="AG89" i="22"/>
  <c r="AG117" i="22" s="1"/>
  <c r="AG88" i="22"/>
  <c r="EZ123" i="22"/>
  <c r="EZ122" i="22"/>
  <c r="EZ121" i="22"/>
  <c r="EZ120" i="22"/>
  <c r="EZ119" i="22"/>
  <c r="EZ118" i="22"/>
  <c r="EZ117" i="22"/>
  <c r="EZ116" i="22"/>
  <c r="EZ115" i="22"/>
  <c r="EZ114" i="22"/>
  <c r="EZ113" i="22"/>
  <c r="EZ112" i="22"/>
  <c r="EZ111" i="22"/>
  <c r="EZ110" i="22"/>
  <c r="EZ109" i="22"/>
  <c r="EZ108" i="22"/>
  <c r="EZ107" i="22"/>
  <c r="EZ106" i="22"/>
  <c r="EZ105" i="22"/>
  <c r="EZ104" i="22"/>
  <c r="EZ103" i="22"/>
  <c r="EZ102" i="22"/>
  <c r="EZ101" i="22"/>
  <c r="EZ100" i="22"/>
  <c r="EZ99" i="22"/>
  <c r="EZ98" i="22"/>
  <c r="EZ91" i="22"/>
  <c r="EZ94" i="22" s="1"/>
  <c r="EZ90" i="22"/>
  <c r="EZ93" i="22" s="1"/>
  <c r="EZ89" i="22"/>
  <c r="EZ92" i="22" s="1"/>
  <c r="EZ88"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1" i="22"/>
  <c r="J94" i="22" s="1"/>
  <c r="J90" i="22"/>
  <c r="J93" i="22" s="1"/>
  <c r="J89" i="22"/>
  <c r="J92" i="22" s="1"/>
  <c r="J88" i="22"/>
  <c r="AG92" i="22" l="1"/>
  <c r="BF92" i="22"/>
  <c r="CV116" i="22"/>
  <c r="AG116" i="22"/>
  <c r="O123" i="22" l="1"/>
  <c r="O122" i="22"/>
  <c r="O121" i="22"/>
  <c r="O120" i="22"/>
  <c r="O115" i="22"/>
  <c r="O114" i="22"/>
  <c r="O113" i="22"/>
  <c r="O112" i="22"/>
  <c r="O111" i="22"/>
  <c r="O110" i="22"/>
  <c r="O108" i="22"/>
  <c r="O107" i="22"/>
  <c r="O106" i="22"/>
  <c r="O105" i="22"/>
  <c r="O104" i="22"/>
  <c r="O103" i="22"/>
  <c r="O102" i="22"/>
  <c r="O101" i="22"/>
  <c r="O100" i="22"/>
  <c r="O99" i="22"/>
  <c r="O98" i="22"/>
  <c r="O91" i="22"/>
  <c r="O119" i="22" s="1"/>
  <c r="O90" i="22"/>
  <c r="O118" i="22" s="1"/>
  <c r="O89" i="22"/>
  <c r="O117" i="22" s="1"/>
  <c r="O88" i="22"/>
  <c r="O95" i="22" l="1"/>
  <c r="O96" i="22"/>
  <c r="O92" i="22"/>
  <c r="O116" i="22"/>
  <c r="O93" i="22"/>
  <c r="O97" i="22"/>
  <c r="O109" i="22"/>
  <c r="O94" i="22"/>
  <c r="AA123" i="22" l="1"/>
  <c r="AA122" i="22"/>
  <c r="AA121" i="22"/>
  <c r="AA120" i="22"/>
  <c r="AA119" i="22"/>
  <c r="AA118" i="22"/>
  <c r="AA117" i="22"/>
  <c r="AA116" i="22"/>
  <c r="AA115" i="22"/>
  <c r="AA114" i="22"/>
  <c r="AA113" i="22"/>
  <c r="AA112" i="22"/>
  <c r="AA111" i="22"/>
  <c r="AA110" i="22"/>
  <c r="AA109" i="22"/>
  <c r="AA108" i="22"/>
  <c r="AA107" i="22"/>
  <c r="AA106" i="22"/>
  <c r="AA105" i="22"/>
  <c r="AA104" i="22"/>
  <c r="AA103" i="22"/>
  <c r="AA102" i="22"/>
  <c r="AA101" i="22"/>
  <c r="AA100" i="22"/>
  <c r="AA99" i="22"/>
  <c r="AA98" i="22"/>
  <c r="AA97" i="22"/>
  <c r="AA96" i="22"/>
  <c r="AA95" i="22"/>
  <c r="AA91" i="22"/>
  <c r="AA94" i="22" s="1"/>
  <c r="AA90" i="22"/>
  <c r="AA93" i="22" s="1"/>
  <c r="AA89" i="22"/>
  <c r="AA92" i="22" s="1"/>
  <c r="AA88" i="22"/>
  <c r="MT84" i="22" l="1"/>
  <c r="MT83" i="22"/>
  <c r="MT82" i="22"/>
  <c r="MT80" i="22"/>
  <c r="MT78" i="22"/>
  <c r="MT77" i="22"/>
  <c r="MT76" i="22"/>
  <c r="MT75" i="22"/>
  <c r="MT72" i="22"/>
  <c r="MT71" i="22"/>
  <c r="MT70" i="22"/>
  <c r="MT69" i="22"/>
  <c r="MT68" i="22"/>
  <c r="MT67" i="22"/>
  <c r="MT66" i="22"/>
  <c r="MT65" i="22"/>
  <c r="MT64" i="22"/>
  <c r="MT63" i="22"/>
  <c r="MT62" i="22"/>
  <c r="MT61" i="22"/>
  <c r="MT60" i="22"/>
  <c r="MT59" i="22"/>
  <c r="MT58" i="22"/>
  <c r="MT57" i="22"/>
  <c r="MT56" i="22"/>
  <c r="MT55" i="22"/>
  <c r="MT54" i="22"/>
  <c r="MT53" i="22"/>
  <c r="MT52" i="22"/>
  <c r="MT51" i="22"/>
  <c r="MT50" i="22"/>
  <c r="MT49" i="22"/>
  <c r="MT48" i="22"/>
  <c r="MT47" i="22"/>
  <c r="MT46" i="22"/>
  <c r="MT45" i="22"/>
  <c r="MT44" i="22"/>
  <c r="MT43" i="22"/>
  <c r="MT42" i="22"/>
  <c r="MT41" i="22"/>
  <c r="MT40" i="22"/>
  <c r="MT39" i="22"/>
  <c r="MT38" i="22"/>
  <c r="MT37" i="22"/>
  <c r="MT36" i="22"/>
  <c r="MT35" i="22"/>
  <c r="MT34" i="22"/>
  <c r="MT33" i="22"/>
  <c r="MT32" i="22"/>
  <c r="MT31" i="22"/>
  <c r="MT30" i="22"/>
  <c r="MT29" i="22"/>
  <c r="MT28" i="22"/>
  <c r="MT27" i="22"/>
  <c r="MT26" i="22"/>
  <c r="MT25" i="22"/>
  <c r="MT24" i="22"/>
  <c r="MT23" i="22"/>
  <c r="MT22" i="22"/>
  <c r="MT21" i="22"/>
  <c r="MT18" i="22"/>
  <c r="MT17" i="22"/>
  <c r="MT16" i="22"/>
  <c r="MT13" i="22"/>
  <c r="MT12" i="22"/>
  <c r="MT11" i="22"/>
  <c r="MT9" i="22"/>
  <c r="MT8" i="22"/>
  <c r="MT7" i="22"/>
  <c r="MT6" i="22"/>
  <c r="MT5" i="22"/>
  <c r="E84" i="22"/>
  <c r="E83" i="22"/>
  <c r="E82" i="22"/>
  <c r="E80" i="22"/>
  <c r="E78" i="22"/>
  <c r="E77" i="22"/>
  <c r="E76" i="22"/>
  <c r="E75"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18" i="22"/>
  <c r="E17" i="22"/>
  <c r="E16" i="22"/>
  <c r="E13" i="22"/>
  <c r="E12" i="22"/>
  <c r="E11" i="22"/>
  <c r="E9" i="22"/>
  <c r="E8" i="22"/>
  <c r="E7" i="22"/>
  <c r="E6" i="22"/>
  <c r="E5" i="22"/>
  <c r="MS84" i="22"/>
  <c r="MR84" i="22"/>
  <c r="MS83" i="22"/>
  <c r="MR83" i="22"/>
  <c r="MS82" i="22"/>
  <c r="MR82" i="22"/>
  <c r="MS80" i="22"/>
  <c r="MR80" i="22"/>
  <c r="MS78" i="22"/>
  <c r="MR78" i="22"/>
  <c r="MS77" i="22"/>
  <c r="MR77" i="22"/>
  <c r="MS76" i="22"/>
  <c r="MR76" i="22"/>
  <c r="MS75" i="22"/>
  <c r="MR75" i="22"/>
  <c r="MS72" i="22"/>
  <c r="MR72" i="22"/>
  <c r="MS71" i="22"/>
  <c r="MR71" i="22"/>
  <c r="MS70" i="22"/>
  <c r="MR70" i="22"/>
  <c r="MS69" i="22"/>
  <c r="MR69" i="22"/>
  <c r="MS68" i="22"/>
  <c r="MR68" i="22"/>
  <c r="MS67" i="22"/>
  <c r="MR67" i="22"/>
  <c r="MS66" i="22"/>
  <c r="MR66" i="22"/>
  <c r="MS65" i="22"/>
  <c r="MR65" i="22"/>
  <c r="MS64" i="22"/>
  <c r="MR64" i="22"/>
  <c r="MS63" i="22"/>
  <c r="MR63" i="22"/>
  <c r="MS62" i="22"/>
  <c r="MR62" i="22"/>
  <c r="MS61" i="22"/>
  <c r="MR61" i="22"/>
  <c r="MS60" i="22"/>
  <c r="MR60" i="22"/>
  <c r="MS59" i="22"/>
  <c r="MR59" i="22"/>
  <c r="MS58" i="22"/>
  <c r="MR58" i="22"/>
  <c r="MS57" i="22"/>
  <c r="MR57" i="22"/>
  <c r="MS56" i="22"/>
  <c r="MR56" i="22"/>
  <c r="MS55" i="22"/>
  <c r="MR55" i="22"/>
  <c r="MS54" i="22"/>
  <c r="MR54" i="22"/>
  <c r="MS53" i="22"/>
  <c r="MR53" i="22"/>
  <c r="MS52" i="22"/>
  <c r="MR52" i="22"/>
  <c r="MS51" i="22"/>
  <c r="MR51" i="22"/>
  <c r="MS50" i="22"/>
  <c r="MR50" i="22"/>
  <c r="MS49" i="22"/>
  <c r="MR49" i="22"/>
  <c r="MS48" i="22"/>
  <c r="MR48" i="22"/>
  <c r="MS47" i="22"/>
  <c r="MR47" i="22"/>
  <c r="MS46" i="22"/>
  <c r="MR46" i="22"/>
  <c r="MS45" i="22"/>
  <c r="MR45" i="22"/>
  <c r="MS44" i="22"/>
  <c r="MR44" i="22"/>
  <c r="MS43" i="22"/>
  <c r="MR43" i="22"/>
  <c r="MS42" i="22"/>
  <c r="MR42" i="22"/>
  <c r="MS41" i="22"/>
  <c r="MR41" i="22"/>
  <c r="MS40" i="22"/>
  <c r="MR40" i="22"/>
  <c r="MS39" i="22"/>
  <c r="MR39" i="22"/>
  <c r="MS38" i="22"/>
  <c r="MR38" i="22"/>
  <c r="MS37" i="22"/>
  <c r="MR37" i="22"/>
  <c r="MS36" i="22"/>
  <c r="MR36" i="22"/>
  <c r="MS35" i="22"/>
  <c r="MR35" i="22"/>
  <c r="MS34" i="22"/>
  <c r="MR34" i="22"/>
  <c r="MS33" i="22"/>
  <c r="MR33" i="22"/>
  <c r="MS32" i="22"/>
  <c r="MR32" i="22"/>
  <c r="MS31" i="22"/>
  <c r="MR31" i="22"/>
  <c r="MS30" i="22"/>
  <c r="MR30" i="22"/>
  <c r="MS29" i="22"/>
  <c r="MR29" i="22"/>
  <c r="MS28" i="22"/>
  <c r="MS27" i="22"/>
  <c r="MR27" i="22"/>
  <c r="MS26" i="22"/>
  <c r="MR26" i="22"/>
  <c r="MS25" i="22"/>
  <c r="MR25" i="22"/>
  <c r="MS24" i="22"/>
  <c r="MR24" i="22"/>
  <c r="MS23" i="22"/>
  <c r="MR23" i="22"/>
  <c r="MS22" i="22"/>
  <c r="MR22" i="22"/>
  <c r="MS21" i="22"/>
  <c r="MR21" i="22"/>
  <c r="MS20" i="22"/>
  <c r="MR20" i="22"/>
  <c r="MS19" i="22"/>
  <c r="MR19" i="22"/>
  <c r="MS18" i="22"/>
  <c r="MR18" i="22"/>
  <c r="MS17" i="22"/>
  <c r="MR17" i="22"/>
  <c r="MS16" i="22"/>
  <c r="MR16" i="22"/>
  <c r="MS13" i="22"/>
  <c r="MR13" i="22"/>
  <c r="MS12" i="22"/>
  <c r="MR12" i="22"/>
  <c r="MS11" i="22"/>
  <c r="MR11" i="22"/>
  <c r="MS9" i="22"/>
  <c r="MR9" i="22"/>
  <c r="MS8" i="22"/>
  <c r="MR8" i="22"/>
  <c r="MS7" i="22"/>
  <c r="MR7" i="22"/>
  <c r="MS6" i="22"/>
  <c r="MR6" i="22"/>
  <c r="MR28" i="22"/>
  <c r="MR5" i="22"/>
  <c r="MS5" i="22"/>
  <c r="MU5" i="22"/>
  <c r="S123" i="22" l="1"/>
  <c r="S122" i="22"/>
  <c r="S121" i="22"/>
  <c r="S120" i="22"/>
  <c r="S119" i="22"/>
  <c r="S118" i="22"/>
  <c r="S117" i="22"/>
  <c r="S116" i="22"/>
  <c r="S115" i="22"/>
  <c r="S114" i="22"/>
  <c r="S113" i="22"/>
  <c r="S112" i="22"/>
  <c r="S111" i="22"/>
  <c r="S110" i="22"/>
  <c r="S108" i="22"/>
  <c r="S107" i="22"/>
  <c r="S106" i="22"/>
  <c r="S105" i="22"/>
  <c r="S104" i="22"/>
  <c r="S103" i="22"/>
  <c r="S102" i="22"/>
  <c r="S101" i="22"/>
  <c r="S100" i="22"/>
  <c r="S99" i="22"/>
  <c r="S98" i="22"/>
  <c r="S96" i="22"/>
  <c r="S91" i="22"/>
  <c r="S109" i="22" s="1"/>
  <c r="S90" i="22"/>
  <c r="S93" i="22" s="1"/>
  <c r="S89" i="22"/>
  <c r="S92" i="22" s="1"/>
  <c r="S88" i="22"/>
  <c r="S94" i="22" l="1"/>
  <c r="S95" i="22"/>
  <c r="S97" i="22"/>
  <c r="G123" i="22" l="1"/>
  <c r="G122" i="22"/>
  <c r="G121" i="22"/>
  <c r="G120" i="22"/>
  <c r="G115" i="22"/>
  <c r="G114" i="22"/>
  <c r="G113" i="22"/>
  <c r="G112" i="22"/>
  <c r="G111" i="22"/>
  <c r="G110" i="22"/>
  <c r="G108" i="22"/>
  <c r="G107" i="22"/>
  <c r="G106" i="22"/>
  <c r="G105" i="22"/>
  <c r="G104" i="22"/>
  <c r="G103" i="22"/>
  <c r="G102" i="22"/>
  <c r="G101" i="22"/>
  <c r="G100" i="22"/>
  <c r="G99" i="22"/>
  <c r="G98" i="22"/>
  <c r="G91" i="22"/>
  <c r="G90" i="22"/>
  <c r="G89" i="22"/>
  <c r="G88" i="22"/>
  <c r="G92" i="22" l="1"/>
  <c r="G119" i="22"/>
  <c r="G116" i="22"/>
  <c r="G118" i="22"/>
  <c r="G117" i="22"/>
  <c r="G95" i="22"/>
  <c r="G96" i="22"/>
  <c r="G93" i="22"/>
  <c r="G97" i="22"/>
  <c r="G109" i="22"/>
  <c r="G94" i="22"/>
  <c r="M123" i="22"/>
  <c r="M122" i="22"/>
  <c r="M121" i="22"/>
  <c r="M120" i="22"/>
  <c r="M115" i="22"/>
  <c r="M114" i="22"/>
  <c r="M113" i="22"/>
  <c r="M112" i="22"/>
  <c r="M111" i="22"/>
  <c r="M110" i="22"/>
  <c r="M108" i="22"/>
  <c r="M107" i="22"/>
  <c r="M106" i="22"/>
  <c r="M105" i="22"/>
  <c r="M104" i="22"/>
  <c r="M103" i="22"/>
  <c r="M102" i="22"/>
  <c r="M101" i="22"/>
  <c r="M100" i="22"/>
  <c r="M99" i="22"/>
  <c r="M98" i="22"/>
  <c r="M91" i="22"/>
  <c r="M119" i="22" s="1"/>
  <c r="M90" i="22"/>
  <c r="M118" i="22" s="1"/>
  <c r="M89" i="22"/>
  <c r="M95" i="22" s="1"/>
  <c r="M88" i="22"/>
  <c r="M92" i="22" l="1"/>
  <c r="M116" i="22"/>
  <c r="M96" i="22"/>
  <c r="M94" i="22"/>
  <c r="M93" i="22"/>
  <c r="M97" i="22"/>
  <c r="M109" i="22"/>
  <c r="M117" i="22"/>
  <c r="AW123" i="22" l="1"/>
  <c r="AW122" i="22"/>
  <c r="AW121" i="22"/>
  <c r="AW120" i="22"/>
  <c r="AW119" i="22"/>
  <c r="AW118" i="22"/>
  <c r="AW117" i="22"/>
  <c r="AW115" i="22"/>
  <c r="AW114" i="22"/>
  <c r="AW113" i="22"/>
  <c r="AW112" i="22"/>
  <c r="AW111" i="22"/>
  <c r="AW110" i="22"/>
  <c r="AW108" i="22"/>
  <c r="AW107" i="22"/>
  <c r="AW106" i="22"/>
  <c r="AW105" i="22"/>
  <c r="AW104" i="22"/>
  <c r="AW103" i="22"/>
  <c r="AW102" i="22"/>
  <c r="AW101" i="22"/>
  <c r="AW100" i="22"/>
  <c r="AW99" i="22"/>
  <c r="AW98" i="22"/>
  <c r="AW91" i="22"/>
  <c r="AW109" i="22" s="1"/>
  <c r="AW90" i="22"/>
  <c r="AW93" i="22" s="1"/>
  <c r="AW89" i="22"/>
  <c r="AW116" i="22" s="1"/>
  <c r="AW88" i="22"/>
  <c r="AW92" i="22" l="1"/>
  <c r="AW94" i="22"/>
  <c r="Z123" i="22" l="1"/>
  <c r="Z122" i="22"/>
  <c r="Z121" i="22"/>
  <c r="Z120" i="22"/>
  <c r="Z118" i="22"/>
  <c r="Z115" i="22"/>
  <c r="Z114" i="22"/>
  <c r="Z113" i="22"/>
  <c r="Z112" i="22"/>
  <c r="Z111" i="22"/>
  <c r="Z110" i="22"/>
  <c r="Z108" i="22"/>
  <c r="Z107" i="22"/>
  <c r="Z106" i="22"/>
  <c r="Z105" i="22"/>
  <c r="Z104" i="22"/>
  <c r="Z103" i="22"/>
  <c r="Z102" i="22"/>
  <c r="Z101" i="22"/>
  <c r="Z100" i="22"/>
  <c r="Z99" i="22"/>
  <c r="Z98" i="22"/>
  <c r="Z97" i="22"/>
  <c r="Z96" i="22"/>
  <c r="Z95" i="22"/>
  <c r="Z91" i="22"/>
  <c r="Z119" i="22" s="1"/>
  <c r="Z90" i="22"/>
  <c r="Z93" i="22" s="1"/>
  <c r="Z89" i="22"/>
  <c r="Z117" i="22" s="1"/>
  <c r="Z88" i="22"/>
  <c r="Z116" i="22" l="1"/>
  <c r="Z92" i="22"/>
  <c r="Z109" i="22"/>
  <c r="Z94" i="22"/>
  <c r="AK123" i="22" l="1"/>
  <c r="AK122" i="22"/>
  <c r="AK121" i="22"/>
  <c r="AK120" i="22"/>
  <c r="AK115" i="22"/>
  <c r="AK114" i="22"/>
  <c r="AK113" i="22"/>
  <c r="AK112" i="22"/>
  <c r="AK111" i="22"/>
  <c r="AK110" i="22"/>
  <c r="AK108" i="22"/>
  <c r="AK107" i="22"/>
  <c r="AK106" i="22"/>
  <c r="AK105" i="22"/>
  <c r="AK104" i="22"/>
  <c r="AK103" i="22"/>
  <c r="AK102" i="22"/>
  <c r="AK101" i="22"/>
  <c r="AK100" i="22"/>
  <c r="AK99" i="22"/>
  <c r="AK98" i="22"/>
  <c r="AK91" i="22"/>
  <c r="AK119" i="22" s="1"/>
  <c r="AK90" i="22"/>
  <c r="AK118" i="22" s="1"/>
  <c r="AK89" i="22"/>
  <c r="AK117" i="22" s="1"/>
  <c r="AK88" i="22"/>
  <c r="AK95" i="22" l="1"/>
  <c r="AK96" i="22"/>
  <c r="AK92" i="22"/>
  <c r="AK116" i="22"/>
  <c r="AK93" i="22"/>
  <c r="AK97" i="22"/>
  <c r="AK109" i="22"/>
  <c r="AK94" i="22"/>
  <c r="N123" i="22" l="1"/>
  <c r="N122" i="22"/>
  <c r="N121" i="22"/>
  <c r="N120" i="22"/>
  <c r="N119" i="22"/>
  <c r="N118" i="22"/>
  <c r="N117" i="22"/>
  <c r="N116" i="22"/>
  <c r="N115" i="22"/>
  <c r="N114" i="22"/>
  <c r="N113" i="22"/>
  <c r="N112" i="22"/>
  <c r="N111" i="22"/>
  <c r="N110" i="22"/>
  <c r="N108" i="22"/>
  <c r="N107" i="22"/>
  <c r="N106" i="22"/>
  <c r="N105" i="22"/>
  <c r="N104" i="22"/>
  <c r="N103" i="22"/>
  <c r="N102" i="22"/>
  <c r="N101" i="22"/>
  <c r="N100" i="22"/>
  <c r="N99" i="22"/>
  <c r="N98" i="22"/>
  <c r="N91" i="22"/>
  <c r="N90" i="22"/>
  <c r="N89" i="22"/>
  <c r="N88" i="22"/>
  <c r="N93" i="22" l="1"/>
  <c r="N95" i="22"/>
  <c r="N109" i="22"/>
  <c r="N92" i="22"/>
  <c r="N94" i="22"/>
  <c r="N96" i="22"/>
  <c r="N97" i="22"/>
  <c r="Y123" i="22" l="1"/>
  <c r="Y122" i="22"/>
  <c r="Y121" i="22"/>
  <c r="Y120" i="22"/>
  <c r="Y115" i="22"/>
  <c r="Y114" i="22"/>
  <c r="Y113" i="22"/>
  <c r="Y112" i="22"/>
  <c r="Y111" i="22"/>
  <c r="Y110" i="22"/>
  <c r="Y108" i="22"/>
  <c r="Y107" i="22"/>
  <c r="Y106" i="22"/>
  <c r="Y105" i="22"/>
  <c r="Y104" i="22"/>
  <c r="Y103" i="22"/>
  <c r="Y102" i="22"/>
  <c r="Y101" i="22"/>
  <c r="Y100" i="22"/>
  <c r="Y99" i="22"/>
  <c r="Y98" i="22"/>
  <c r="Y91" i="22"/>
  <c r="Y119" i="22" s="1"/>
  <c r="Y90" i="22"/>
  <c r="Y118" i="22" s="1"/>
  <c r="Y89" i="22"/>
  <c r="Y95" i="22" s="1"/>
  <c r="Y88" i="22"/>
  <c r="Y93" i="22" l="1"/>
  <c r="Y96" i="22"/>
  <c r="Y97" i="22"/>
  <c r="Y109" i="22"/>
  <c r="Y92" i="22"/>
  <c r="Y94" i="22"/>
  <c r="Y116" i="22"/>
  <c r="Y117" i="22"/>
  <c r="H69" i="20"/>
  <c r="T123" i="22" l="1"/>
  <c r="T122" i="22"/>
  <c r="T121" i="22"/>
  <c r="T120" i="22"/>
  <c r="T115" i="22"/>
  <c r="T114" i="22"/>
  <c r="T113" i="22"/>
  <c r="T112" i="22"/>
  <c r="T111" i="22"/>
  <c r="T110" i="22"/>
  <c r="T108" i="22"/>
  <c r="T107" i="22"/>
  <c r="T106" i="22"/>
  <c r="T105" i="22"/>
  <c r="T104" i="22"/>
  <c r="T103" i="22"/>
  <c r="T102" i="22"/>
  <c r="T101" i="22"/>
  <c r="T100" i="22"/>
  <c r="T99" i="22"/>
  <c r="T98" i="22"/>
  <c r="T91" i="22"/>
  <c r="T90" i="22"/>
  <c r="T89" i="22"/>
  <c r="T88" i="22"/>
  <c r="AX123" i="22"/>
  <c r="AX122" i="22"/>
  <c r="AX121" i="22"/>
  <c r="AX120" i="22"/>
  <c r="AX115" i="22"/>
  <c r="AX114" i="22"/>
  <c r="AX113" i="22"/>
  <c r="AX112" i="22"/>
  <c r="AX111" i="22"/>
  <c r="AX110" i="22"/>
  <c r="AX108" i="22"/>
  <c r="AX107" i="22"/>
  <c r="AX106" i="22"/>
  <c r="AX105" i="22"/>
  <c r="AX104" i="22"/>
  <c r="AX103" i="22"/>
  <c r="AX102" i="22"/>
  <c r="AX101" i="22"/>
  <c r="AX100" i="22"/>
  <c r="AX99" i="22"/>
  <c r="AX98" i="22"/>
  <c r="AX91" i="22"/>
  <c r="AX109" i="22" s="1"/>
  <c r="AX90" i="22"/>
  <c r="AX93" i="22" s="1"/>
  <c r="AX89" i="22"/>
  <c r="AX117" i="22" s="1"/>
  <c r="AX88" i="22"/>
  <c r="T95" i="22" l="1"/>
  <c r="T118" i="22"/>
  <c r="T119" i="22"/>
  <c r="T94" i="22"/>
  <c r="T96" i="22"/>
  <c r="AX95" i="22"/>
  <c r="AX94" i="22"/>
  <c r="T92" i="22"/>
  <c r="T116" i="22"/>
  <c r="T93" i="22"/>
  <c r="T97" i="22"/>
  <c r="T109" i="22"/>
  <c r="T117" i="22"/>
  <c r="AX118" i="22"/>
  <c r="AX119" i="22"/>
  <c r="AX92" i="22"/>
  <c r="AX96" i="22"/>
  <c r="AX116" i="22"/>
  <c r="AX97" i="22"/>
  <c r="AF123" i="22"/>
  <c r="AF122" i="22"/>
  <c r="AF121" i="22"/>
  <c r="AF120" i="22"/>
  <c r="AF119" i="22"/>
  <c r="AF118" i="22"/>
  <c r="AF117" i="22"/>
  <c r="AF116" i="22"/>
  <c r="AF115" i="22"/>
  <c r="AF114" i="22"/>
  <c r="AF113" i="22"/>
  <c r="AF112" i="22"/>
  <c r="AF111" i="22"/>
  <c r="AF110" i="22"/>
  <c r="AF109" i="22"/>
  <c r="AF108" i="22"/>
  <c r="AF107" i="22"/>
  <c r="AF106" i="22"/>
  <c r="AF105" i="22"/>
  <c r="AF104" i="22"/>
  <c r="AF103" i="22"/>
  <c r="AF102" i="22"/>
  <c r="AF100" i="22"/>
  <c r="AF99" i="22"/>
  <c r="AF98" i="22"/>
  <c r="AF91" i="22"/>
  <c r="AF94" i="22" s="1"/>
  <c r="AF90" i="22"/>
  <c r="AF93" i="22" s="1"/>
  <c r="AF89" i="22"/>
  <c r="AF95" i="22" s="1"/>
  <c r="AF88" i="22"/>
  <c r="AF14" i="22"/>
  <c r="E14" i="22" l="1"/>
  <c r="MT14" i="22"/>
  <c r="MR14" i="22"/>
  <c r="MS14" i="22"/>
  <c r="AF101" i="22"/>
  <c r="MR15" i="22"/>
  <c r="MS15" i="22"/>
  <c r="AF96" i="22"/>
  <c r="AF97" i="22"/>
  <c r="AF92" i="22"/>
  <c r="V123" i="22" l="1"/>
  <c r="V122" i="22"/>
  <c r="V121" i="22"/>
  <c r="V120" i="22"/>
  <c r="V115" i="22"/>
  <c r="V114" i="22"/>
  <c r="V113" i="22"/>
  <c r="V112" i="22"/>
  <c r="V111" i="22"/>
  <c r="V110" i="22"/>
  <c r="V108" i="22"/>
  <c r="V107" i="22"/>
  <c r="V106" i="22"/>
  <c r="V105" i="22"/>
  <c r="V104" i="22"/>
  <c r="V103" i="22"/>
  <c r="V102" i="22"/>
  <c r="V101" i="22"/>
  <c r="V100" i="22"/>
  <c r="V99" i="22"/>
  <c r="V98" i="22"/>
  <c r="V91" i="22"/>
  <c r="V90" i="22"/>
  <c r="V89" i="22"/>
  <c r="V88" i="22"/>
  <c r="V117" i="22" l="1"/>
  <c r="V109" i="22"/>
  <c r="V118" i="22"/>
  <c r="V94" i="22"/>
  <c r="V95" i="22"/>
  <c r="V119" i="22"/>
  <c r="V92" i="22"/>
  <c r="V96" i="22"/>
  <c r="V116" i="22"/>
  <c r="V93" i="22"/>
  <c r="V97" i="22"/>
  <c r="X123" i="22"/>
  <c r="X122" i="22"/>
  <c r="X121" i="22"/>
  <c r="X120" i="22"/>
  <c r="X115" i="22"/>
  <c r="X114" i="22"/>
  <c r="X113" i="22"/>
  <c r="X112" i="22"/>
  <c r="X111" i="22"/>
  <c r="X110" i="22"/>
  <c r="X108" i="22"/>
  <c r="X107" i="22"/>
  <c r="X106" i="22"/>
  <c r="X105" i="22"/>
  <c r="X104" i="22"/>
  <c r="X103" i="22"/>
  <c r="X102" i="22"/>
  <c r="X101" i="22"/>
  <c r="X100" i="22"/>
  <c r="X99" i="22"/>
  <c r="X98" i="22"/>
  <c r="X91" i="22"/>
  <c r="X119" i="22" s="1"/>
  <c r="X90" i="22"/>
  <c r="X118" i="22" s="1"/>
  <c r="X89" i="22"/>
  <c r="X117" i="22" s="1"/>
  <c r="X88" i="22"/>
  <c r="X95" i="22" l="1"/>
  <c r="X96" i="22"/>
  <c r="X92" i="22"/>
  <c r="X116" i="22"/>
  <c r="X93" i="22"/>
  <c r="X97" i="22"/>
  <c r="X109" i="22"/>
  <c r="X94" i="22"/>
  <c r="BD123" i="22"/>
  <c r="BD122" i="22"/>
  <c r="BD121" i="22"/>
  <c r="BD120" i="22"/>
  <c r="BD119" i="22"/>
  <c r="BD118" i="22"/>
  <c r="BD117" i="22"/>
  <c r="BD116" i="22"/>
  <c r="BD115" i="22"/>
  <c r="BD114" i="22"/>
  <c r="BD113" i="22"/>
  <c r="BD112" i="22"/>
  <c r="BD111" i="22"/>
  <c r="BD110" i="22"/>
  <c r="BD109" i="22"/>
  <c r="BD108" i="22"/>
  <c r="BD107" i="22"/>
  <c r="BD106" i="22"/>
  <c r="BD105" i="22"/>
  <c r="BD104" i="22"/>
  <c r="BD103" i="22"/>
  <c r="BD102" i="22"/>
  <c r="BD101" i="22"/>
  <c r="BD100" i="22"/>
  <c r="BD99" i="22"/>
  <c r="BD98" i="22"/>
  <c r="BD97" i="22"/>
  <c r="BD96" i="22"/>
  <c r="BD95" i="22"/>
  <c r="BD91" i="22"/>
  <c r="BD94" i="22" s="1"/>
  <c r="BD90" i="22"/>
  <c r="BD93" i="22" s="1"/>
  <c r="BD89" i="22"/>
  <c r="BD92" i="22" s="1"/>
  <c r="BD88" i="22"/>
  <c r="BA74" i="22" l="1"/>
  <c r="AH123" i="22" l="1"/>
  <c r="AH122" i="22"/>
  <c r="AH121" i="22"/>
  <c r="AH120" i="22"/>
  <c r="AH115" i="22"/>
  <c r="AH114" i="22"/>
  <c r="AH113" i="22"/>
  <c r="AH112" i="22"/>
  <c r="AH111" i="22"/>
  <c r="AH110" i="22"/>
  <c r="AH108" i="22"/>
  <c r="AH107" i="22"/>
  <c r="AH106" i="22"/>
  <c r="AH105" i="22"/>
  <c r="AH104" i="22"/>
  <c r="AH103" i="22"/>
  <c r="AH102" i="22"/>
  <c r="AH101" i="22"/>
  <c r="AH100" i="22"/>
  <c r="AH99" i="22"/>
  <c r="AH98" i="22"/>
  <c r="AH91" i="22"/>
  <c r="AH119" i="22" s="1"/>
  <c r="AH90" i="22"/>
  <c r="AH118" i="22" s="1"/>
  <c r="AH89" i="22"/>
  <c r="AH95" i="22" s="1"/>
  <c r="AH88" i="22"/>
  <c r="AU123" i="22"/>
  <c r="AU122" i="22"/>
  <c r="AU121" i="22"/>
  <c r="AU120" i="22"/>
  <c r="AU119" i="22"/>
  <c r="AU118" i="22"/>
  <c r="AU117" i="22"/>
  <c r="AU115" i="22"/>
  <c r="AU114" i="22"/>
  <c r="AU113" i="22"/>
  <c r="AU112" i="22"/>
  <c r="AU111" i="22"/>
  <c r="AU110" i="22"/>
  <c r="AU108" i="22"/>
  <c r="AU107" i="22"/>
  <c r="AU106" i="22"/>
  <c r="AU105" i="22"/>
  <c r="AU104" i="22"/>
  <c r="AU103" i="22"/>
  <c r="AU102" i="22"/>
  <c r="AU101" i="22"/>
  <c r="AU100" i="22"/>
  <c r="AU99" i="22"/>
  <c r="AU98" i="22"/>
  <c r="AU91" i="22"/>
  <c r="AU94" i="22" s="1"/>
  <c r="AU90" i="22"/>
  <c r="AU93" i="22" s="1"/>
  <c r="AU89" i="22"/>
  <c r="AU95" i="22" s="1"/>
  <c r="AU88" i="22"/>
  <c r="AH94" i="22" l="1"/>
  <c r="AU92" i="22"/>
  <c r="AU96" i="22"/>
  <c r="AH96" i="22"/>
  <c r="AU116" i="22"/>
  <c r="AH92" i="22"/>
  <c r="AH116" i="22"/>
  <c r="AH93" i="22"/>
  <c r="AH97" i="22"/>
  <c r="AH109" i="22"/>
  <c r="AH117" i="22"/>
  <c r="AU97" i="22"/>
  <c r="AU109" i="22"/>
  <c r="V70" i="21"/>
  <c r="V69" i="21"/>
  <c r="V68" i="21"/>
  <c r="V67" i="21" s="1"/>
  <c r="V66" i="21"/>
  <c r="V65" i="21"/>
  <c r="V64" i="21"/>
  <c r="R70" i="21"/>
  <c r="R69" i="21"/>
  <c r="R68" i="21"/>
  <c r="R67" i="21" s="1"/>
  <c r="R66" i="21"/>
  <c r="R65" i="21"/>
  <c r="R64" i="21"/>
  <c r="N69" i="21"/>
  <c r="N68" i="21"/>
  <c r="N67" i="21" s="1"/>
  <c r="N66" i="21"/>
  <c r="N65" i="21"/>
  <c r="N64" i="21"/>
  <c r="V49" i="21"/>
  <c r="R49" i="21"/>
  <c r="M70" i="21"/>
  <c r="M69" i="21"/>
  <c r="M68" i="21"/>
  <c r="M67" i="21" s="1"/>
  <c r="M66" i="21"/>
  <c r="M65" i="21"/>
  <c r="M64" i="21"/>
  <c r="M49" i="21"/>
  <c r="N56" i="21"/>
  <c r="N70" i="21" s="1"/>
  <c r="AO123" i="22" l="1"/>
  <c r="AO122" i="22"/>
  <c r="AO121" i="22"/>
  <c r="AO120" i="22"/>
  <c r="AO115" i="22"/>
  <c r="AO114" i="22"/>
  <c r="AO113" i="22"/>
  <c r="AO112" i="22"/>
  <c r="AO111" i="22"/>
  <c r="AO110" i="22"/>
  <c r="AO108" i="22"/>
  <c r="AO107" i="22"/>
  <c r="AO106" i="22"/>
  <c r="AO105" i="22"/>
  <c r="AO104" i="22"/>
  <c r="AO103" i="22"/>
  <c r="AO102" i="22"/>
  <c r="AO101" i="22"/>
  <c r="AO100" i="22"/>
  <c r="AO99" i="22"/>
  <c r="AO98" i="22"/>
  <c r="AO91" i="22"/>
  <c r="AO119" i="22" s="1"/>
  <c r="AO90" i="22"/>
  <c r="AO118" i="22" s="1"/>
  <c r="AO89" i="22"/>
  <c r="AO117" i="22" s="1"/>
  <c r="AO88" i="22"/>
  <c r="AO92" i="22" l="1"/>
  <c r="AO116" i="22"/>
  <c r="AO95" i="22"/>
  <c r="AO96" i="22"/>
  <c r="AO93" i="22"/>
  <c r="AO97" i="22"/>
  <c r="AO109" i="22"/>
  <c r="AO94" i="22"/>
  <c r="AS123" i="22"/>
  <c r="AS122" i="22"/>
  <c r="AS121" i="22"/>
  <c r="AS120" i="22"/>
  <c r="AS115" i="22"/>
  <c r="AS114" i="22"/>
  <c r="AS113" i="22"/>
  <c r="AS112" i="22"/>
  <c r="AS111" i="22"/>
  <c r="AS110" i="22"/>
  <c r="AS108" i="22"/>
  <c r="AS107" i="22"/>
  <c r="AS106" i="22"/>
  <c r="AS105" i="22"/>
  <c r="AS104" i="22"/>
  <c r="AS103" i="22"/>
  <c r="AS102" i="22"/>
  <c r="AS101" i="22"/>
  <c r="AS100" i="22"/>
  <c r="AS99" i="22"/>
  <c r="AS98" i="22"/>
  <c r="AS91" i="22"/>
  <c r="AS119" i="22" s="1"/>
  <c r="AS90" i="22"/>
  <c r="AS118" i="22" s="1"/>
  <c r="AS89" i="22"/>
  <c r="AS95" i="22" s="1"/>
  <c r="AS88" i="22"/>
  <c r="AS93" i="22" l="1"/>
  <c r="AS94" i="22"/>
  <c r="AS96" i="22"/>
  <c r="AS97" i="22"/>
  <c r="AS109" i="22"/>
  <c r="AS92" i="22"/>
  <c r="AS116" i="22"/>
  <c r="AS117" i="22"/>
  <c r="CF123" i="22" l="1"/>
  <c r="CF122" i="22"/>
  <c r="CF121" i="22"/>
  <c r="CF120" i="22"/>
  <c r="CF115" i="22"/>
  <c r="CF114" i="22"/>
  <c r="CF113" i="22"/>
  <c r="CF112" i="22"/>
  <c r="CF111" i="22"/>
  <c r="CF110" i="22"/>
  <c r="CF108" i="22"/>
  <c r="CF107" i="22"/>
  <c r="CF106" i="22"/>
  <c r="CF105" i="22"/>
  <c r="CF104" i="22"/>
  <c r="CF103" i="22"/>
  <c r="CF102" i="22"/>
  <c r="CF101" i="22"/>
  <c r="CF100" i="22"/>
  <c r="CF99" i="22"/>
  <c r="CF98" i="22"/>
  <c r="CF91" i="22"/>
  <c r="CF94" i="22" s="1"/>
  <c r="CF90" i="22"/>
  <c r="CF118" i="22" s="1"/>
  <c r="CF89" i="22"/>
  <c r="CF117" i="22" s="1"/>
  <c r="CF88" i="22"/>
  <c r="AV123" i="22"/>
  <c r="AV122" i="22"/>
  <c r="AV121" i="22"/>
  <c r="AV120" i="22"/>
  <c r="AV115" i="22"/>
  <c r="AV114" i="22"/>
  <c r="AV113" i="22"/>
  <c r="AV112" i="22"/>
  <c r="AV111" i="22"/>
  <c r="AV110" i="22"/>
  <c r="AV108" i="22"/>
  <c r="AV107" i="22"/>
  <c r="AV106" i="22"/>
  <c r="AV105" i="22"/>
  <c r="AV104" i="22"/>
  <c r="AV103" i="22"/>
  <c r="AV102" i="22"/>
  <c r="AV101" i="22"/>
  <c r="AV100" i="22"/>
  <c r="AV99" i="22"/>
  <c r="AV98" i="22"/>
  <c r="AV91" i="22"/>
  <c r="AV119" i="22" s="1"/>
  <c r="AV90" i="22"/>
  <c r="AV118" i="22" s="1"/>
  <c r="AV89" i="22"/>
  <c r="AV95" i="22" s="1"/>
  <c r="AV88" i="22"/>
  <c r="AV93" i="22" l="1"/>
  <c r="AV92" i="22"/>
  <c r="AV116" i="22"/>
  <c r="AV96" i="22"/>
  <c r="CF96" i="22"/>
  <c r="CF92" i="22"/>
  <c r="CF93" i="22"/>
  <c r="CF116" i="22"/>
  <c r="CF95" i="22"/>
  <c r="CF119" i="22"/>
  <c r="CF97" i="22"/>
  <c r="CF109" i="22"/>
  <c r="AV97" i="22"/>
  <c r="AV109" i="22"/>
  <c r="AV117" i="22"/>
  <c r="AV94" i="22"/>
  <c r="AZ123" i="22"/>
  <c r="AZ122" i="22"/>
  <c r="AZ121" i="22"/>
  <c r="AZ120" i="22"/>
  <c r="AZ115" i="22"/>
  <c r="AZ114" i="22"/>
  <c r="AZ113" i="22"/>
  <c r="AZ112" i="22"/>
  <c r="AZ111" i="22"/>
  <c r="AZ110" i="22"/>
  <c r="AZ108" i="22"/>
  <c r="AZ107" i="22"/>
  <c r="AZ106" i="22"/>
  <c r="AZ105" i="22"/>
  <c r="AZ104" i="22"/>
  <c r="AZ103" i="22"/>
  <c r="AZ102" i="22"/>
  <c r="AZ101" i="22"/>
  <c r="AZ100" i="22"/>
  <c r="AZ99" i="22"/>
  <c r="AZ98" i="22"/>
  <c r="AZ91" i="22"/>
  <c r="AZ119" i="22" s="1"/>
  <c r="AZ90" i="22"/>
  <c r="AZ118" i="22" s="1"/>
  <c r="AZ89" i="22"/>
  <c r="AZ92" i="22" s="1"/>
  <c r="AZ88" i="22"/>
  <c r="AZ93" i="22" l="1"/>
  <c r="AZ94" i="22"/>
  <c r="AZ109" i="22"/>
  <c r="AZ117" i="22"/>
  <c r="AZ116" i="22"/>
  <c r="AN123" i="22"/>
  <c r="AN122" i="22"/>
  <c r="AN121" i="22"/>
  <c r="AN120" i="22"/>
  <c r="AN115" i="22"/>
  <c r="AN114" i="22"/>
  <c r="AN113" i="22"/>
  <c r="AN112" i="22"/>
  <c r="AN111" i="22"/>
  <c r="AN110" i="22"/>
  <c r="AN108" i="22"/>
  <c r="AN107" i="22"/>
  <c r="AN106" i="22"/>
  <c r="AN105" i="22"/>
  <c r="AN104" i="22"/>
  <c r="AN103" i="22"/>
  <c r="AN102" i="22"/>
  <c r="AN101" i="22"/>
  <c r="AN100" i="22"/>
  <c r="AN99" i="22"/>
  <c r="AN98" i="22"/>
  <c r="AN91" i="22"/>
  <c r="AN119" i="22" s="1"/>
  <c r="AN90" i="22"/>
  <c r="AN118" i="22" s="1"/>
  <c r="AN89" i="22"/>
  <c r="AN95" i="22" s="1"/>
  <c r="AN88" i="22"/>
  <c r="P70" i="21"/>
  <c r="P69" i="21"/>
  <c r="P68" i="21"/>
  <c r="P67" i="21" s="1"/>
  <c r="P66" i="21"/>
  <c r="P65" i="21"/>
  <c r="P64" i="21"/>
  <c r="AN92" i="22" l="1"/>
  <c r="AN97" i="22"/>
  <c r="AN109" i="22"/>
  <c r="AN93" i="22"/>
  <c r="AN94" i="22"/>
  <c r="AN96" i="22"/>
  <c r="AN116" i="22"/>
  <c r="AN117" i="22"/>
  <c r="AJ123" i="22"/>
  <c r="AJ122" i="22"/>
  <c r="AJ121" i="22"/>
  <c r="AJ120" i="22"/>
  <c r="AJ118" i="22"/>
  <c r="AJ115" i="22"/>
  <c r="AJ114" i="22"/>
  <c r="AJ113" i="22"/>
  <c r="AJ112" i="22"/>
  <c r="AJ111" i="22"/>
  <c r="AJ110" i="22"/>
  <c r="AJ109" i="22"/>
  <c r="AJ108" i="22"/>
  <c r="AJ107" i="22"/>
  <c r="AJ106" i="22"/>
  <c r="AJ105" i="22"/>
  <c r="AJ104" i="22"/>
  <c r="AJ103" i="22"/>
  <c r="AJ102" i="22"/>
  <c r="AJ101" i="22"/>
  <c r="AJ100" i="22"/>
  <c r="AJ99" i="22"/>
  <c r="AJ98" i="22"/>
  <c r="AJ96" i="22"/>
  <c r="AJ91" i="22"/>
  <c r="AJ119" i="22" s="1"/>
  <c r="AJ90" i="22"/>
  <c r="AJ93" i="22" s="1"/>
  <c r="AJ89" i="22"/>
  <c r="AJ95" i="22" s="1"/>
  <c r="AJ88" i="22"/>
  <c r="AJ92" i="22" l="1"/>
  <c r="AJ116" i="22"/>
  <c r="AJ97" i="22"/>
  <c r="AJ117" i="22"/>
  <c r="AJ94" i="22"/>
  <c r="O70" i="21"/>
  <c r="O69" i="21"/>
  <c r="O68" i="21"/>
  <c r="O67" i="21" s="1"/>
  <c r="O66" i="21"/>
  <c r="O65" i="21"/>
  <c r="O64" i="21"/>
  <c r="H84" i="20"/>
  <c r="AE123" i="22"/>
  <c r="AE122" i="22"/>
  <c r="AE121" i="22"/>
  <c r="AE120" i="22"/>
  <c r="AE115" i="22"/>
  <c r="AE114" i="22"/>
  <c r="AE113" i="22"/>
  <c r="AE112" i="22"/>
  <c r="AE111" i="22"/>
  <c r="AE110" i="22"/>
  <c r="AE108" i="22"/>
  <c r="AE107" i="22"/>
  <c r="AE106" i="22"/>
  <c r="AE105" i="22"/>
  <c r="AE104" i="22"/>
  <c r="AE103" i="22"/>
  <c r="AE102" i="22"/>
  <c r="AE101" i="22"/>
  <c r="AE100" i="22"/>
  <c r="AE99" i="22"/>
  <c r="AE98" i="22"/>
  <c r="AE91" i="22"/>
  <c r="AE119" i="22" s="1"/>
  <c r="AE90" i="22"/>
  <c r="AE118" i="22" s="1"/>
  <c r="AE89" i="22"/>
  <c r="AE95" i="22" s="1"/>
  <c r="AE88" i="22"/>
  <c r="AE10" i="22"/>
  <c r="E10" i="22" l="1"/>
  <c r="MT10" i="22"/>
  <c r="MS10" i="22"/>
  <c r="MR10" i="22"/>
  <c r="AE116" i="22"/>
  <c r="AE92" i="22"/>
  <c r="AE96" i="22"/>
  <c r="AE93" i="22"/>
  <c r="AE97" i="22"/>
  <c r="AE109" i="22"/>
  <c r="AE117" i="22"/>
  <c r="AE94" i="22"/>
  <c r="L69" i="21"/>
  <c r="L68" i="21"/>
  <c r="L67" i="21" s="1"/>
  <c r="L66" i="21"/>
  <c r="L65" i="21"/>
  <c r="L64" i="21"/>
  <c r="L56" i="21"/>
  <c r="L70" i="21" s="1"/>
  <c r="BE123" i="22" l="1"/>
  <c r="BE122" i="22"/>
  <c r="BE121" i="22"/>
  <c r="BE120" i="22"/>
  <c r="BE115" i="22"/>
  <c r="BE114" i="22"/>
  <c r="BE113" i="22"/>
  <c r="BE112" i="22"/>
  <c r="BE111" i="22"/>
  <c r="BE110" i="22"/>
  <c r="BE108" i="22"/>
  <c r="BE107" i="22"/>
  <c r="BE106" i="22"/>
  <c r="BE105" i="22"/>
  <c r="BE104" i="22"/>
  <c r="BE103" i="22"/>
  <c r="BE102" i="22"/>
  <c r="BE101" i="22"/>
  <c r="BE100" i="22"/>
  <c r="BE99" i="22"/>
  <c r="BE98" i="22"/>
  <c r="BE97" i="22"/>
  <c r="BE96" i="22"/>
  <c r="BE91" i="22"/>
  <c r="BE119" i="22" s="1"/>
  <c r="BE90" i="22"/>
  <c r="BE118" i="22" s="1"/>
  <c r="BE89" i="22"/>
  <c r="BE95" i="22" s="1"/>
  <c r="BE88" i="22"/>
  <c r="CQ123" i="22"/>
  <c r="CQ122" i="22"/>
  <c r="CQ121" i="22"/>
  <c r="CQ120" i="22"/>
  <c r="CQ115" i="22"/>
  <c r="CQ114" i="22"/>
  <c r="CQ113" i="22"/>
  <c r="CQ112" i="22"/>
  <c r="CQ111" i="22"/>
  <c r="CQ110" i="22"/>
  <c r="CQ108" i="22"/>
  <c r="CQ107" i="22"/>
  <c r="CQ106" i="22"/>
  <c r="CQ105" i="22"/>
  <c r="CQ104" i="22"/>
  <c r="CQ103" i="22"/>
  <c r="CQ102" i="22"/>
  <c r="CQ101" i="22"/>
  <c r="CQ100" i="22"/>
  <c r="CQ99" i="22"/>
  <c r="CQ98" i="22"/>
  <c r="CQ97" i="22"/>
  <c r="CQ96" i="22"/>
  <c r="CQ91" i="22"/>
  <c r="CQ119" i="22" s="1"/>
  <c r="CQ90" i="22"/>
  <c r="CQ89" i="22"/>
  <c r="CQ95" i="22" s="1"/>
  <c r="CQ88" i="22"/>
  <c r="BE92" i="22" l="1"/>
  <c r="BE116" i="22"/>
  <c r="CQ118" i="22"/>
  <c r="CQ93" i="22"/>
  <c r="CQ92" i="22"/>
  <c r="CQ116" i="22"/>
  <c r="CQ94" i="22"/>
  <c r="BE94" i="22"/>
  <c r="BE93" i="22"/>
  <c r="BE109" i="22"/>
  <c r="BE117" i="22"/>
  <c r="CQ109" i="22"/>
  <c r="CQ117" i="22"/>
  <c r="AI123" i="22"/>
  <c r="AI122" i="22"/>
  <c r="AI121" i="22"/>
  <c r="AI120" i="22"/>
  <c r="AI119" i="22"/>
  <c r="AI118" i="22"/>
  <c r="AI117" i="22"/>
  <c r="AI116" i="22"/>
  <c r="AI115" i="22"/>
  <c r="AI114" i="22"/>
  <c r="AI113" i="22"/>
  <c r="AI112" i="22"/>
  <c r="AI111" i="22"/>
  <c r="AI110" i="22"/>
  <c r="AI109" i="22"/>
  <c r="AI108" i="22"/>
  <c r="AI107" i="22"/>
  <c r="AI106" i="22"/>
  <c r="AI105" i="22"/>
  <c r="AI104" i="22"/>
  <c r="AI103" i="22"/>
  <c r="AI102" i="22"/>
  <c r="AI101" i="22"/>
  <c r="AI100" i="22"/>
  <c r="AI99" i="22"/>
  <c r="AI98" i="22"/>
  <c r="AI97" i="22"/>
  <c r="AI96" i="22"/>
  <c r="AI95" i="22"/>
  <c r="AI91" i="22"/>
  <c r="AI94" i="22" s="1"/>
  <c r="AI90" i="22"/>
  <c r="AI93" i="22" s="1"/>
  <c r="AI89" i="22"/>
  <c r="AI92" i="22" s="1"/>
  <c r="AI88" i="22"/>
  <c r="BQ120" i="22" l="1"/>
  <c r="BR123" i="22"/>
  <c r="BR122" i="22"/>
  <c r="BR121" i="22"/>
  <c r="BR120" i="22"/>
  <c r="BR118" i="22"/>
  <c r="BR115" i="22"/>
  <c r="BR114" i="22"/>
  <c r="BR113" i="22"/>
  <c r="BR112" i="22"/>
  <c r="BR111" i="22"/>
  <c r="BR110" i="22"/>
  <c r="BR109" i="22"/>
  <c r="BR108" i="22"/>
  <c r="BR107" i="22"/>
  <c r="BR106" i="22"/>
  <c r="BR105" i="22"/>
  <c r="BR104" i="22"/>
  <c r="BR103" i="22"/>
  <c r="BR102" i="22"/>
  <c r="BR101" i="22"/>
  <c r="BR100" i="22"/>
  <c r="BR99" i="22"/>
  <c r="BR98" i="22"/>
  <c r="BR91" i="22"/>
  <c r="BR90" i="22"/>
  <c r="BR93" i="22" s="1"/>
  <c r="BR89" i="22"/>
  <c r="BR95" i="22" s="1"/>
  <c r="BR88" i="22"/>
  <c r="MP119" i="22"/>
  <c r="MO119" i="22"/>
  <c r="MN119" i="22"/>
  <c r="MM119" i="22"/>
  <c r="ML119" i="22"/>
  <c r="MJ119" i="22"/>
  <c r="MH119" i="22"/>
  <c r="MG119" i="22"/>
  <c r="MF119" i="22"/>
  <c r="MD119" i="22"/>
  <c r="MC119" i="22"/>
  <c r="MB119" i="22"/>
  <c r="MA119" i="22"/>
  <c r="LZ119" i="22"/>
  <c r="LY119" i="22"/>
  <c r="LW119" i="22"/>
  <c r="LV119" i="22"/>
  <c r="LU119" i="22"/>
  <c r="LS119" i="22"/>
  <c r="LR119" i="22"/>
  <c r="LQ119" i="22"/>
  <c r="LP119" i="22"/>
  <c r="LM119" i="22"/>
  <c r="LL119" i="22"/>
  <c r="LK119" i="22"/>
  <c r="LH119" i="22"/>
  <c r="LF119" i="22"/>
  <c r="LB119" i="22"/>
  <c r="LA119" i="22"/>
  <c r="KZ119" i="22"/>
  <c r="KY119" i="22"/>
  <c r="KX119" i="22"/>
  <c r="KW119" i="22"/>
  <c r="KV119" i="22"/>
  <c r="KU119" i="22"/>
  <c r="KS119" i="22"/>
  <c r="KQ119" i="22"/>
  <c r="KP119" i="22"/>
  <c r="KO119" i="22"/>
  <c r="KJ119" i="22"/>
  <c r="KI119" i="22"/>
  <c r="KH119" i="22"/>
  <c r="KG119" i="22"/>
  <c r="KF119" i="22"/>
  <c r="KE119" i="22"/>
  <c r="KD119" i="22"/>
  <c r="KC119" i="22"/>
  <c r="KB119" i="22"/>
  <c r="JX119" i="22"/>
  <c r="JW119" i="22"/>
  <c r="JV119" i="22"/>
  <c r="JU119" i="22"/>
  <c r="JT119" i="22"/>
  <c r="JS119" i="22"/>
  <c r="JR119" i="22"/>
  <c r="JP119" i="22"/>
  <c r="JO119" i="22"/>
  <c r="JN119" i="22"/>
  <c r="JM119" i="22"/>
  <c r="JL119" i="22"/>
  <c r="JK119" i="22"/>
  <c r="JJ119" i="22"/>
  <c r="JI119" i="22"/>
  <c r="JG119" i="22"/>
  <c r="JF119" i="22"/>
  <c r="JE119" i="22"/>
  <c r="JD119" i="22"/>
  <c r="JC119" i="22"/>
  <c r="JB119" i="22"/>
  <c r="JA119" i="22"/>
  <c r="IZ119" i="22"/>
  <c r="IY119" i="22"/>
  <c r="IX119" i="22"/>
  <c r="IV119" i="22"/>
  <c r="IS119" i="22"/>
  <c r="IR119" i="22"/>
  <c r="IQ119" i="22"/>
  <c r="IP119" i="22"/>
  <c r="IO119" i="22"/>
  <c r="IN119" i="22"/>
  <c r="IM119" i="22"/>
  <c r="IL119" i="22"/>
  <c r="IJ119" i="22"/>
  <c r="II119" i="22"/>
  <c r="IH119" i="22"/>
  <c r="IG119" i="22"/>
  <c r="IF119" i="22"/>
  <c r="IE119" i="22"/>
  <c r="IC119" i="22"/>
  <c r="IA119" i="22"/>
  <c r="HZ119" i="22"/>
  <c r="HX119" i="22"/>
  <c r="HU119" i="22"/>
  <c r="HT119" i="22"/>
  <c r="HR119" i="22"/>
  <c r="HQ119" i="22"/>
  <c r="HP119" i="22"/>
  <c r="HM119" i="22"/>
  <c r="HL119" i="22"/>
  <c r="HK119" i="22"/>
  <c r="HJ119" i="22"/>
  <c r="HI119" i="22"/>
  <c r="HH119" i="22"/>
  <c r="HG119" i="22"/>
  <c r="HE119" i="22"/>
  <c r="HC119" i="22"/>
  <c r="HB119" i="22"/>
  <c r="HA119" i="22"/>
  <c r="GZ119" i="22"/>
  <c r="GY119" i="22"/>
  <c r="GU119" i="22"/>
  <c r="GQ119" i="22"/>
  <c r="GP119" i="22"/>
  <c r="GN119" i="22"/>
  <c r="GM119" i="22"/>
  <c r="GK119" i="22"/>
  <c r="GJ119" i="22"/>
  <c r="GI119" i="22"/>
  <c r="GH119" i="22"/>
  <c r="GG119" i="22"/>
  <c r="GF119" i="22"/>
  <c r="GD119" i="22"/>
  <c r="GC119" i="22"/>
  <c r="GB119" i="22"/>
  <c r="GA119" i="22"/>
  <c r="FZ119" i="22"/>
  <c r="FX119" i="22"/>
  <c r="FW119" i="22"/>
  <c r="FT119" i="22"/>
  <c r="FS119" i="22"/>
  <c r="FR119" i="22"/>
  <c r="FQ119" i="22"/>
  <c r="FP119" i="22"/>
  <c r="FM119" i="22"/>
  <c r="FK119" i="22"/>
  <c r="FJ119" i="22"/>
  <c r="FI119" i="22"/>
  <c r="FF119" i="22"/>
  <c r="FD119" i="22"/>
  <c r="FC119" i="22"/>
  <c r="FA119" i="22"/>
  <c r="EX119" i="22"/>
  <c r="EW119" i="22"/>
  <c r="EU119" i="22"/>
  <c r="ET119" i="22"/>
  <c r="EQ119" i="22"/>
  <c r="EP119" i="22"/>
  <c r="EO119" i="22"/>
  <c r="EN119" i="22"/>
  <c r="EL119" i="22"/>
  <c r="EJ119" i="22"/>
  <c r="EI119" i="22"/>
  <c r="EG119" i="22"/>
  <c r="EC119" i="22"/>
  <c r="DZ119" i="22"/>
  <c r="DX119" i="22"/>
  <c r="DW119" i="22"/>
  <c r="DV119" i="22"/>
  <c r="DU119" i="22"/>
  <c r="DS119" i="22"/>
  <c r="DR119" i="22"/>
  <c r="DQ119" i="22"/>
  <c r="DO119" i="22"/>
  <c r="DN119" i="22"/>
  <c r="DM119" i="22"/>
  <c r="DK119" i="22"/>
  <c r="DJ119" i="22"/>
  <c r="DI119" i="22"/>
  <c r="DH119" i="22"/>
  <c r="DF119" i="22"/>
  <c r="DE119" i="22"/>
  <c r="DD119" i="22"/>
  <c r="DA119" i="22"/>
  <c r="CY119" i="22"/>
  <c r="CU119" i="22"/>
  <c r="CT119" i="22"/>
  <c r="CS119" i="22"/>
  <c r="CP119" i="22"/>
  <c r="CO119" i="22"/>
  <c r="CN119" i="22"/>
  <c r="CM119" i="22"/>
  <c r="CK119" i="22"/>
  <c r="CG119" i="22"/>
  <c r="CE119" i="22"/>
  <c r="CC119" i="22"/>
  <c r="BW119" i="22"/>
  <c r="BV119" i="22"/>
  <c r="BU119" i="22"/>
  <c r="BT119" i="22"/>
  <c r="MP118" i="22"/>
  <c r="MO118" i="22"/>
  <c r="MN118" i="22"/>
  <c r="MM118" i="22"/>
  <c r="ML118" i="22"/>
  <c r="MJ118" i="22"/>
  <c r="MH118" i="22"/>
  <c r="MG118" i="22"/>
  <c r="MF118" i="22"/>
  <c r="ME118" i="22"/>
  <c r="MD118" i="22"/>
  <c r="MC118" i="22"/>
  <c r="MB118" i="22"/>
  <c r="MA118" i="22"/>
  <c r="LZ118" i="22"/>
  <c r="LY118" i="22"/>
  <c r="LX118" i="22"/>
  <c r="LW118" i="22"/>
  <c r="LV118" i="22"/>
  <c r="LU118" i="22"/>
  <c r="LS118" i="22"/>
  <c r="LR118" i="22"/>
  <c r="LQ118" i="22"/>
  <c r="LP118" i="22"/>
  <c r="LM118" i="22"/>
  <c r="LL118" i="22"/>
  <c r="LK118" i="22"/>
  <c r="LI118" i="22"/>
  <c r="LH118" i="22"/>
  <c r="LF118" i="22"/>
  <c r="LB118" i="22"/>
  <c r="LA118" i="22"/>
  <c r="KZ118" i="22"/>
  <c r="KY118" i="22"/>
  <c r="KX118" i="22"/>
  <c r="KW118" i="22"/>
  <c r="KV118" i="22"/>
  <c r="KU118" i="22"/>
  <c r="KS118" i="22"/>
  <c r="KQ118" i="22"/>
  <c r="KP118" i="22"/>
  <c r="KO118" i="22"/>
  <c r="KN118" i="22"/>
  <c r="KJ118" i="22"/>
  <c r="KI118" i="22"/>
  <c r="KH118" i="22"/>
  <c r="KG118" i="22"/>
  <c r="KF118" i="22"/>
  <c r="KE118" i="22"/>
  <c r="KD118" i="22"/>
  <c r="KC118" i="22"/>
  <c r="KB118" i="22"/>
  <c r="JX118" i="22"/>
  <c r="JW118" i="22"/>
  <c r="JV118" i="22"/>
  <c r="JU118" i="22"/>
  <c r="JT118" i="22"/>
  <c r="JS118" i="22"/>
  <c r="JR118" i="22"/>
  <c r="JQ118" i="22"/>
  <c r="JP118" i="22"/>
  <c r="JO118" i="22"/>
  <c r="JN118" i="22"/>
  <c r="JM118" i="22"/>
  <c r="JL118" i="22"/>
  <c r="JK118" i="22"/>
  <c r="JJ118" i="22"/>
  <c r="JI118" i="22"/>
  <c r="JG118" i="22"/>
  <c r="JF118" i="22"/>
  <c r="JE118" i="22"/>
  <c r="JD118" i="22"/>
  <c r="JC118" i="22"/>
  <c r="JB118" i="22"/>
  <c r="JA118" i="22"/>
  <c r="IZ118" i="22"/>
  <c r="IY118" i="22"/>
  <c r="IX118" i="22"/>
  <c r="IW118" i="22"/>
  <c r="IV118" i="22"/>
  <c r="IS118" i="22"/>
  <c r="IR118" i="22"/>
  <c r="IQ118" i="22"/>
  <c r="IP118" i="22"/>
  <c r="IO118" i="22"/>
  <c r="IN118" i="22"/>
  <c r="IM118" i="22"/>
  <c r="IL118" i="22"/>
  <c r="IJ118" i="22"/>
  <c r="II118" i="22"/>
  <c r="IH118" i="22"/>
  <c r="IG118" i="22"/>
  <c r="IF118" i="22"/>
  <c r="IE118" i="22"/>
  <c r="IC118" i="22"/>
  <c r="IA118" i="22"/>
  <c r="HZ118" i="22"/>
  <c r="HY118" i="22"/>
  <c r="HX118" i="22"/>
  <c r="HU118" i="22"/>
  <c r="HT118" i="22"/>
  <c r="HR118" i="22"/>
  <c r="HQ118" i="22"/>
  <c r="HP118" i="22"/>
  <c r="HM118" i="22"/>
  <c r="HL118" i="22"/>
  <c r="HK118" i="22"/>
  <c r="HJ118" i="22"/>
  <c r="HI118" i="22"/>
  <c r="HH118" i="22"/>
  <c r="HG118" i="22"/>
  <c r="HF118" i="22"/>
  <c r="HE118" i="22"/>
  <c r="HB118" i="22"/>
  <c r="HA118" i="22"/>
  <c r="GZ118" i="22"/>
  <c r="GY118" i="22"/>
  <c r="GV118" i="22"/>
  <c r="GU118" i="22"/>
  <c r="GQ118" i="22"/>
  <c r="GP118" i="22"/>
  <c r="GN118" i="22"/>
  <c r="GM118" i="22"/>
  <c r="GL118" i="22"/>
  <c r="GK118" i="22"/>
  <c r="GJ118" i="22"/>
  <c r="GI118" i="22"/>
  <c r="GH118" i="22"/>
  <c r="GF118" i="22"/>
  <c r="GD118" i="22"/>
  <c r="GC118" i="22"/>
  <c r="GB118" i="22"/>
  <c r="GA118" i="22"/>
  <c r="FZ118" i="22"/>
  <c r="FY118" i="22"/>
  <c r="FX118" i="22"/>
  <c r="FW118" i="22"/>
  <c r="FU118" i="22"/>
  <c r="FT118" i="22"/>
  <c r="FS118" i="22"/>
  <c r="FR118" i="22"/>
  <c r="FQ118" i="22"/>
  <c r="FP118" i="22"/>
  <c r="FN118" i="22"/>
  <c r="FM118" i="22"/>
  <c r="FL118" i="22"/>
  <c r="FK118" i="22"/>
  <c r="FI118" i="22"/>
  <c r="FF118" i="22"/>
  <c r="FD118" i="22"/>
  <c r="FC118" i="22"/>
  <c r="FB118" i="22"/>
  <c r="FA118" i="22"/>
  <c r="EX118" i="22"/>
  <c r="EW118" i="22"/>
  <c r="EU118" i="22"/>
  <c r="ET118" i="22"/>
  <c r="ES118" i="22"/>
  <c r="EQ118" i="22"/>
  <c r="EP118" i="22"/>
  <c r="EO118" i="22"/>
  <c r="EN118" i="22"/>
  <c r="EM118" i="22"/>
  <c r="EL118" i="22"/>
  <c r="EJ118" i="22"/>
  <c r="EI118" i="22"/>
  <c r="EG118" i="22"/>
  <c r="EE118" i="22"/>
  <c r="EC118" i="22"/>
  <c r="EA118" i="22"/>
  <c r="DZ118" i="22"/>
  <c r="DX118" i="22"/>
  <c r="DW118" i="22"/>
  <c r="DV118" i="22"/>
  <c r="DU118" i="22"/>
  <c r="DR118" i="22"/>
  <c r="DQ118" i="22"/>
  <c r="DP118" i="22"/>
  <c r="DO118" i="22"/>
  <c r="DN118" i="22"/>
  <c r="DM118" i="22"/>
  <c r="DL118" i="22"/>
  <c r="DK118" i="22"/>
  <c r="DJ118" i="22"/>
  <c r="DI118" i="22"/>
  <c r="DH118" i="22"/>
  <c r="DF118" i="22"/>
  <c r="DE118" i="22"/>
  <c r="DD118" i="22"/>
  <c r="DA118" i="22"/>
  <c r="CY118" i="22"/>
  <c r="CU118" i="22"/>
  <c r="CT118" i="22"/>
  <c r="CS118" i="22"/>
  <c r="CR118" i="22"/>
  <c r="CP118" i="22"/>
  <c r="CO118" i="22"/>
  <c r="CN118" i="22"/>
  <c r="CM118" i="22"/>
  <c r="CK118" i="22"/>
  <c r="CG118" i="22"/>
  <c r="CE118" i="22"/>
  <c r="CD118" i="22"/>
  <c r="CC118" i="22"/>
  <c r="BZ118" i="22"/>
  <c r="BW118" i="22"/>
  <c r="BV118" i="22"/>
  <c r="BU118" i="22"/>
  <c r="BT118" i="22"/>
  <c r="MP117" i="22"/>
  <c r="MO117" i="22"/>
  <c r="MM117" i="22"/>
  <c r="ML117" i="22"/>
  <c r="MJ117" i="22"/>
  <c r="MG117" i="22"/>
  <c r="MD117" i="22"/>
  <c r="MC117" i="22"/>
  <c r="MB117" i="22"/>
  <c r="MA117" i="22"/>
  <c r="LZ117" i="22"/>
  <c r="LY117" i="22"/>
  <c r="LW117" i="22"/>
  <c r="LV117" i="22"/>
  <c r="LS117" i="22"/>
  <c r="LP117" i="22"/>
  <c r="LM117" i="22"/>
  <c r="LH117" i="22"/>
  <c r="LF117" i="22"/>
  <c r="LA117" i="22"/>
  <c r="KZ117" i="22"/>
  <c r="KY117" i="22"/>
  <c r="KX117" i="22"/>
  <c r="KV117" i="22"/>
  <c r="KQ117" i="22"/>
  <c r="KP117" i="22"/>
  <c r="KO117" i="22"/>
  <c r="KJ117" i="22"/>
  <c r="KH117" i="22"/>
  <c r="KG117" i="22"/>
  <c r="KF117" i="22"/>
  <c r="KD117" i="22"/>
  <c r="KB117" i="22"/>
  <c r="JX117" i="22"/>
  <c r="JW117" i="22"/>
  <c r="JV117" i="22"/>
  <c r="JU117" i="22"/>
  <c r="JT117" i="22"/>
  <c r="JS117" i="22"/>
  <c r="JR117" i="22"/>
  <c r="JP117" i="22"/>
  <c r="JN117" i="22"/>
  <c r="JM117" i="22"/>
  <c r="JK117" i="22"/>
  <c r="JJ117" i="22"/>
  <c r="JI117" i="22"/>
  <c r="JE117" i="22"/>
  <c r="JD117" i="22"/>
  <c r="JB117" i="22"/>
  <c r="JA117" i="22"/>
  <c r="IY117" i="22"/>
  <c r="IV117" i="22"/>
  <c r="IR117" i="22"/>
  <c r="IQ117" i="22"/>
  <c r="IP117" i="22"/>
  <c r="IN117" i="22"/>
  <c r="IL117" i="22"/>
  <c r="IJ117" i="22"/>
  <c r="II117" i="22"/>
  <c r="IH117" i="22"/>
  <c r="IF117" i="22"/>
  <c r="IE117" i="22"/>
  <c r="IC117" i="22"/>
  <c r="IA117" i="22"/>
  <c r="HZ117" i="22"/>
  <c r="HX117" i="22"/>
  <c r="HR117" i="22"/>
  <c r="HQ117" i="22"/>
  <c r="HP117" i="22"/>
  <c r="HN117" i="22"/>
  <c r="HM117" i="22"/>
  <c r="HJ117" i="22"/>
  <c r="HH117" i="22"/>
  <c r="HG117" i="22"/>
  <c r="HE117" i="22"/>
  <c r="HB117" i="22"/>
  <c r="HA117" i="22"/>
  <c r="GZ117" i="22"/>
  <c r="GY117" i="22"/>
  <c r="GU117" i="22"/>
  <c r="GQ117" i="22"/>
  <c r="GP117" i="22"/>
  <c r="GN117" i="22"/>
  <c r="GM117" i="22"/>
  <c r="GK117" i="22"/>
  <c r="GJ117" i="22"/>
  <c r="GI117" i="22"/>
  <c r="GH117" i="22"/>
  <c r="GF117" i="22"/>
  <c r="GD117" i="22"/>
  <c r="GC117" i="22"/>
  <c r="GB117" i="22"/>
  <c r="GA117" i="22"/>
  <c r="FZ117" i="22"/>
  <c r="FX117" i="22"/>
  <c r="FW117" i="22"/>
  <c r="FQ117" i="22"/>
  <c r="FP117" i="22"/>
  <c r="FM117" i="22"/>
  <c r="FI117" i="22"/>
  <c r="FF117" i="22"/>
  <c r="FD117" i="22"/>
  <c r="FC117" i="22"/>
  <c r="FA117" i="22"/>
  <c r="EX117" i="22"/>
  <c r="EW117" i="22"/>
  <c r="EU117" i="22"/>
  <c r="ET117" i="22"/>
  <c r="ES117" i="22"/>
  <c r="EQ117" i="22"/>
  <c r="EP117" i="22"/>
  <c r="EO117" i="22"/>
  <c r="EN117" i="22"/>
  <c r="EL117" i="22"/>
  <c r="EJ117" i="22"/>
  <c r="EI117" i="22"/>
  <c r="EG117" i="22"/>
  <c r="EC117" i="22"/>
  <c r="DZ117" i="22"/>
  <c r="DW117" i="22"/>
  <c r="DV117" i="22"/>
  <c r="DU117" i="22"/>
  <c r="DR117" i="22"/>
  <c r="DQ117" i="22"/>
  <c r="DO117" i="22"/>
  <c r="DN117" i="22"/>
  <c r="DM117" i="22"/>
  <c r="DJ117" i="22"/>
  <c r="DI117" i="22"/>
  <c r="DH117" i="22"/>
  <c r="DF117" i="22"/>
  <c r="DE117" i="22"/>
  <c r="DD117" i="22"/>
  <c r="DA117" i="22"/>
  <c r="CY117" i="22"/>
  <c r="CU117" i="22"/>
  <c r="CT117" i="22"/>
  <c r="CS117" i="22"/>
  <c r="CR117" i="22"/>
  <c r="CP117" i="22"/>
  <c r="CN117" i="22"/>
  <c r="CM117" i="22"/>
  <c r="CK117" i="22"/>
  <c r="CE117" i="22"/>
  <c r="CC117" i="22"/>
  <c r="BW117" i="22"/>
  <c r="BV117" i="22"/>
  <c r="BU117" i="22"/>
  <c r="BT117" i="22"/>
  <c r="MP116" i="22"/>
  <c r="MO116" i="22"/>
  <c r="MM116" i="22"/>
  <c r="MJ116" i="22"/>
  <c r="MG116" i="22"/>
  <c r="MD116" i="22"/>
  <c r="MC116" i="22"/>
  <c r="MB116" i="22"/>
  <c r="LY116" i="22"/>
  <c r="LW116" i="22"/>
  <c r="LV116" i="22"/>
  <c r="LS116" i="22"/>
  <c r="LP116" i="22"/>
  <c r="LM116" i="22"/>
  <c r="LH116" i="22"/>
  <c r="LA116" i="22"/>
  <c r="KY116" i="22"/>
  <c r="KX116" i="22"/>
  <c r="KV116" i="22"/>
  <c r="KU116" i="22"/>
  <c r="KO116" i="22"/>
  <c r="KJ116" i="22"/>
  <c r="KG116" i="22"/>
  <c r="KF116" i="22"/>
  <c r="JX116" i="22"/>
  <c r="JW116" i="22"/>
  <c r="JU116" i="22"/>
  <c r="JT116" i="22"/>
  <c r="JS116" i="22"/>
  <c r="JR116" i="22"/>
  <c r="JP116" i="22"/>
  <c r="JN116" i="22"/>
  <c r="JM116" i="22"/>
  <c r="JK116" i="22"/>
  <c r="JJ116" i="22"/>
  <c r="JI116" i="22"/>
  <c r="JE116" i="22"/>
  <c r="JB116" i="22"/>
  <c r="IY116" i="22"/>
  <c r="IR116" i="22"/>
  <c r="IP116" i="22"/>
  <c r="IN116" i="22"/>
  <c r="IM116" i="22"/>
  <c r="IJ116" i="22"/>
  <c r="II116" i="22"/>
  <c r="IH116" i="22"/>
  <c r="IF116" i="22"/>
  <c r="IE116" i="22"/>
  <c r="IC116" i="22"/>
  <c r="IA116" i="22"/>
  <c r="HZ116" i="22"/>
  <c r="HX116" i="22"/>
  <c r="HR116" i="22"/>
  <c r="HQ116" i="22"/>
  <c r="HP116" i="22"/>
  <c r="HM116" i="22"/>
  <c r="HJ116" i="22"/>
  <c r="HH116" i="22"/>
  <c r="HG116" i="22"/>
  <c r="HB116" i="22"/>
  <c r="HA116" i="22"/>
  <c r="GZ116" i="22"/>
  <c r="GU116" i="22"/>
  <c r="GQ116" i="22"/>
  <c r="GP116" i="22"/>
  <c r="GN116" i="22"/>
  <c r="GM116" i="22"/>
  <c r="GK116" i="22"/>
  <c r="GJ116" i="22"/>
  <c r="GI116" i="22"/>
  <c r="GH116" i="22"/>
  <c r="GF116" i="22"/>
  <c r="GC116" i="22"/>
  <c r="GB116" i="22"/>
  <c r="GA116" i="22"/>
  <c r="FZ116" i="22"/>
  <c r="FX116" i="22"/>
  <c r="FQ116" i="22"/>
  <c r="FM116" i="22"/>
  <c r="FI116" i="22"/>
  <c r="FF116" i="22"/>
  <c r="FD116" i="22"/>
  <c r="FC116" i="22"/>
  <c r="FA116" i="22"/>
  <c r="EU116" i="22"/>
  <c r="ET116" i="22"/>
  <c r="EQ116" i="22"/>
  <c r="EP116" i="22"/>
  <c r="EO116" i="22"/>
  <c r="EN116" i="22"/>
  <c r="EL116" i="22"/>
  <c r="EJ116" i="22"/>
  <c r="EI116" i="22"/>
  <c r="EG116" i="22"/>
  <c r="EC116" i="22"/>
  <c r="DZ116" i="22"/>
  <c r="DW116" i="22"/>
  <c r="DV116" i="22"/>
  <c r="DU116" i="22"/>
  <c r="DR116" i="22"/>
  <c r="DQ116" i="22"/>
  <c r="DO116" i="22"/>
  <c r="DM116" i="22"/>
  <c r="DJ116" i="22"/>
  <c r="DI116" i="22"/>
  <c r="DF116" i="22"/>
  <c r="DE116" i="22"/>
  <c r="DD116" i="22"/>
  <c r="DA116" i="22"/>
  <c r="CY116" i="22"/>
  <c r="CU116" i="22"/>
  <c r="CS116" i="22"/>
  <c r="CP116" i="22"/>
  <c r="CN116" i="22"/>
  <c r="CM116" i="22"/>
  <c r="CG116" i="22"/>
  <c r="CE116" i="22"/>
  <c r="CC116" i="22"/>
  <c r="BX116" i="22"/>
  <c r="BW116" i="22"/>
  <c r="BU116" i="22"/>
  <c r="BT116" i="22"/>
  <c r="BQ119" i="22"/>
  <c r="BQ118" i="22"/>
  <c r="BQ117" i="22"/>
  <c r="BQ116" i="22"/>
  <c r="BQ90" i="22" a="1"/>
  <c r="BQ90" i="22" s="1"/>
  <c r="BQ89" i="22"/>
  <c r="BO119" i="22"/>
  <c r="BM119" i="22"/>
  <c r="BL119" i="22"/>
  <c r="BH119" i="22"/>
  <c r="BG119" i="22"/>
  <c r="BO118" i="22"/>
  <c r="BM118" i="22"/>
  <c r="BL118" i="22"/>
  <c r="BJ118" i="22"/>
  <c r="BH118" i="22"/>
  <c r="BG118" i="22"/>
  <c r="BC118" i="22"/>
  <c r="BA118" i="22"/>
  <c r="BO117" i="22"/>
  <c r="BM117" i="22"/>
  <c r="BL117" i="22"/>
  <c r="BH117" i="22"/>
  <c r="BG117" i="22"/>
  <c r="BA117" i="22"/>
  <c r="BL116" i="22"/>
  <c r="BH116" i="22"/>
  <c r="BG116" i="22"/>
  <c r="AT119" i="22"/>
  <c r="AT118" i="22"/>
  <c r="AT117" i="22"/>
  <c r="AM119" i="22"/>
  <c r="AL119" i="22"/>
  <c r="AM118" i="22"/>
  <c r="AL118" i="22"/>
  <c r="AM117" i="22"/>
  <c r="AL117" i="22"/>
  <c r="AM116" i="22"/>
  <c r="AL116" i="22"/>
  <c r="BR96" i="22" l="1"/>
  <c r="BR119" i="22"/>
  <c r="BR94" i="22"/>
  <c r="BR92" i="22"/>
  <c r="BR116" i="22"/>
  <c r="BR97" i="22"/>
  <c r="BR117" i="22"/>
  <c r="H80" i="20"/>
  <c r="H79" i="20"/>
  <c r="H78" i="20"/>
  <c r="H11" i="20" l="1"/>
  <c r="AQ123" i="22"/>
  <c r="AQ122" i="22"/>
  <c r="AQ121" i="22"/>
  <c r="AQ120" i="22"/>
  <c r="AQ115" i="22"/>
  <c r="AQ114" i="22"/>
  <c r="AQ113" i="22"/>
  <c r="AQ112" i="22"/>
  <c r="AQ111" i="22"/>
  <c r="AQ110" i="22"/>
  <c r="AQ108" i="22"/>
  <c r="AQ107" i="22"/>
  <c r="AQ106" i="22"/>
  <c r="AQ105" i="22"/>
  <c r="AQ104" i="22"/>
  <c r="AQ103" i="22"/>
  <c r="AQ102" i="22"/>
  <c r="AQ101" i="22"/>
  <c r="AQ100" i="22"/>
  <c r="AQ99" i="22"/>
  <c r="AQ98" i="22"/>
  <c r="AQ91" i="22"/>
  <c r="AQ119" i="22" s="1"/>
  <c r="AQ90" i="22"/>
  <c r="AQ118" i="22" s="1"/>
  <c r="AQ89" i="22"/>
  <c r="AQ88" i="22"/>
  <c r="AR123" i="22"/>
  <c r="AR122" i="22"/>
  <c r="AR121" i="22"/>
  <c r="AR120" i="22"/>
  <c r="AR115" i="22"/>
  <c r="AR114" i="22"/>
  <c r="AR113" i="22"/>
  <c r="AR112" i="22"/>
  <c r="AR111" i="22"/>
  <c r="AR110" i="22"/>
  <c r="AR108" i="22"/>
  <c r="AR107" i="22"/>
  <c r="AR106" i="22"/>
  <c r="AR105" i="22"/>
  <c r="AR104" i="22"/>
  <c r="AR103" i="22"/>
  <c r="AR102" i="22"/>
  <c r="AR101" i="22"/>
  <c r="AR100" i="22"/>
  <c r="AR99" i="22"/>
  <c r="AR98" i="22"/>
  <c r="AR91" i="22"/>
  <c r="AR94" i="22" s="1"/>
  <c r="AR90" i="22"/>
  <c r="AR89" i="22"/>
  <c r="AR92" i="22" s="1"/>
  <c r="AR88" i="22"/>
  <c r="AQ95" i="22" l="1"/>
  <c r="AQ117" i="22"/>
  <c r="AQ116" i="22"/>
  <c r="AR109" i="22"/>
  <c r="AR119" i="22"/>
  <c r="AR95" i="22"/>
  <c r="AR117" i="22"/>
  <c r="AR116" i="22"/>
  <c r="AR93" i="22"/>
  <c r="AR118" i="22"/>
  <c r="AR96" i="22"/>
  <c r="AQ92" i="22"/>
  <c r="AQ96" i="22"/>
  <c r="AQ93" i="22"/>
  <c r="AQ97" i="22"/>
  <c r="AQ109" i="22"/>
  <c r="AQ94" i="22"/>
  <c r="AR97" i="22"/>
  <c r="AM123" i="22" l="1"/>
  <c r="AM122" i="22"/>
  <c r="AM121" i="22"/>
  <c r="AM120" i="22"/>
  <c r="AM115" i="22"/>
  <c r="AM114" i="22"/>
  <c r="AM113" i="22"/>
  <c r="AM112" i="22"/>
  <c r="AM111" i="22"/>
  <c r="AM110" i="22"/>
  <c r="AM109" i="22"/>
  <c r="AM108" i="22"/>
  <c r="AM107" i="22"/>
  <c r="AM106" i="22"/>
  <c r="AM105" i="22"/>
  <c r="AM104" i="22"/>
  <c r="AM103" i="22"/>
  <c r="AM102" i="22"/>
  <c r="AM101" i="22"/>
  <c r="AM100" i="22"/>
  <c r="AM99" i="22"/>
  <c r="AM98" i="22"/>
  <c r="AM97" i="22"/>
  <c r="AM96" i="22"/>
  <c r="AM95" i="22"/>
  <c r="AM91" i="22"/>
  <c r="AM94" i="22" s="1"/>
  <c r="AM90" i="22"/>
  <c r="AM93" i="22" s="1"/>
  <c r="AM89" i="22"/>
  <c r="AM92" i="22" s="1"/>
  <c r="AM88" i="22"/>
  <c r="AQ74" i="22" l="1"/>
  <c r="AQ73" i="22"/>
  <c r="E74" i="22" l="1"/>
  <c r="MT74" i="22"/>
  <c r="MS74" i="22"/>
  <c r="MR74" i="22"/>
  <c r="BC123" i="22" l="1"/>
  <c r="BC122" i="22"/>
  <c r="BC121" i="22"/>
  <c r="BC120" i="22"/>
  <c r="BC115" i="22"/>
  <c r="BC114" i="22"/>
  <c r="BC113" i="22"/>
  <c r="BC112" i="22"/>
  <c r="BC111" i="22"/>
  <c r="BC110" i="22"/>
  <c r="BC108" i="22"/>
  <c r="BC107" i="22"/>
  <c r="BC106" i="22"/>
  <c r="BC105" i="22"/>
  <c r="BC104" i="22"/>
  <c r="BC103" i="22"/>
  <c r="BC102" i="22"/>
  <c r="BC101" i="22"/>
  <c r="BC100" i="22"/>
  <c r="BC99" i="22"/>
  <c r="BC98" i="22"/>
  <c r="BC97" i="22"/>
  <c r="BC96" i="22"/>
  <c r="BC95" i="22"/>
  <c r="BC91" i="22"/>
  <c r="BC90" i="22"/>
  <c r="BC93" i="22" s="1"/>
  <c r="BC89" i="22"/>
  <c r="BC88" i="22"/>
  <c r="BC117" i="22" l="1"/>
  <c r="BC116" i="22"/>
  <c r="BC94" i="22"/>
  <c r="BC119" i="22"/>
  <c r="BC92" i="22"/>
  <c r="BC109" i="22"/>
  <c r="AT97" i="22" l="1"/>
  <c r="BV123" i="22" l="1"/>
  <c r="BV122" i="22"/>
  <c r="BV121" i="22"/>
  <c r="BV120" i="22"/>
  <c r="BV115" i="22"/>
  <c r="BV114" i="22"/>
  <c r="BV113" i="22"/>
  <c r="BV112" i="22"/>
  <c r="BV111" i="22"/>
  <c r="BV110" i="22"/>
  <c r="BV109" i="22"/>
  <c r="BV108" i="22"/>
  <c r="BV107" i="22"/>
  <c r="BV106" i="22"/>
  <c r="BV105" i="22"/>
  <c r="BV104" i="22"/>
  <c r="BV103" i="22"/>
  <c r="BV102" i="22"/>
  <c r="BV101" i="22"/>
  <c r="BV100" i="22"/>
  <c r="BV99" i="22"/>
  <c r="BV98" i="22"/>
  <c r="BV97" i="22"/>
  <c r="BV91" i="22"/>
  <c r="BV94" i="22" s="1"/>
  <c r="BV90" i="22"/>
  <c r="BV89" i="22"/>
  <c r="BV88" i="22"/>
  <c r="G66" i="21"/>
  <c r="U66" i="21"/>
  <c r="T66" i="21"/>
  <c r="S66" i="21"/>
  <c r="Q65" i="21"/>
  <c r="Q56" i="21"/>
  <c r="AT123" i="22"/>
  <c r="AT122" i="22"/>
  <c r="AT121" i="22"/>
  <c r="AT120" i="22"/>
  <c r="AT115" i="22"/>
  <c r="AT114" i="22"/>
  <c r="AT113" i="22"/>
  <c r="AT112" i="22"/>
  <c r="AT111" i="22"/>
  <c r="AT110" i="22"/>
  <c r="AT109" i="22"/>
  <c r="AT108" i="22"/>
  <c r="AT107" i="22"/>
  <c r="AT106" i="22"/>
  <c r="AT105" i="22"/>
  <c r="AT104" i="22"/>
  <c r="AT103" i="22"/>
  <c r="AT102" i="22"/>
  <c r="AT101" i="22"/>
  <c r="AT100" i="22"/>
  <c r="AT99" i="22"/>
  <c r="AT98" i="22"/>
  <c r="AT91" i="22"/>
  <c r="AT94" i="22" s="1"/>
  <c r="AT90" i="22"/>
  <c r="AT96" i="22" s="1"/>
  <c r="AT89" i="22"/>
  <c r="AT92" i="22" s="1"/>
  <c r="AT88" i="22"/>
  <c r="S70" i="21"/>
  <c r="S69" i="21"/>
  <c r="S68" i="21"/>
  <c r="S67" i="21" s="1"/>
  <c r="S65" i="21"/>
  <c r="S64" i="21"/>
  <c r="S50" i="21"/>
  <c r="S49" i="21"/>
  <c r="S39" i="21"/>
  <c r="S4" i="21"/>
  <c r="AT95" i="22" l="1"/>
  <c r="AT116" i="22"/>
  <c r="BV95" i="22"/>
  <c r="BV116" i="22"/>
  <c r="AT93" i="22"/>
  <c r="BV93" i="22"/>
  <c r="BV96" i="22"/>
  <c r="BV92" i="22"/>
  <c r="AY123" i="22"/>
  <c r="AY122" i="22"/>
  <c r="AY121" i="22"/>
  <c r="AY120" i="22"/>
  <c r="AY115" i="22"/>
  <c r="AY114" i="22"/>
  <c r="AY113" i="22"/>
  <c r="AY112" i="22"/>
  <c r="AY111" i="22"/>
  <c r="AY110" i="22"/>
  <c r="AY108" i="22"/>
  <c r="AY107" i="22"/>
  <c r="AY106" i="22"/>
  <c r="AY105" i="22"/>
  <c r="AY104" i="22"/>
  <c r="AY103" i="22"/>
  <c r="AY102" i="22"/>
  <c r="AY101" i="22"/>
  <c r="AY100" i="22"/>
  <c r="AY99" i="22"/>
  <c r="AY98" i="22"/>
  <c r="AY91" i="22"/>
  <c r="AY94" i="22" s="1"/>
  <c r="AY90" i="22"/>
  <c r="AY89" i="22"/>
  <c r="AY88" i="22"/>
  <c r="AY93" i="22" l="1"/>
  <c r="AY118" i="22"/>
  <c r="AY92" i="22"/>
  <c r="AY116" i="22"/>
  <c r="AY117" i="22"/>
  <c r="AY119" i="22"/>
  <c r="AY109" i="22"/>
  <c r="BA73" i="22"/>
  <c r="E73" i="22" l="1"/>
  <c r="MT73" i="22"/>
  <c r="MR73" i="22"/>
  <c r="MS73" i="22"/>
  <c r="CI123" i="22"/>
  <c r="CI122" i="22"/>
  <c r="CI121" i="22"/>
  <c r="CI120" i="22"/>
  <c r="CI115" i="22"/>
  <c r="CI114" i="22"/>
  <c r="CI111" i="22"/>
  <c r="CI110" i="22"/>
  <c r="CI108" i="22"/>
  <c r="CI107" i="22"/>
  <c r="CI106" i="22"/>
  <c r="CI105" i="22"/>
  <c r="CI104" i="22"/>
  <c r="CI103" i="22"/>
  <c r="CI102" i="22"/>
  <c r="CI101" i="22"/>
  <c r="CI100" i="22"/>
  <c r="CI99" i="22"/>
  <c r="CI98" i="22"/>
  <c r="CI91" i="22"/>
  <c r="CI90" i="22"/>
  <c r="CI118" i="22" s="1"/>
  <c r="CI89" i="22"/>
  <c r="CI88" i="22"/>
  <c r="CI113" i="22"/>
  <c r="CI112" i="22"/>
  <c r="CI119" i="22" l="1"/>
  <c r="CI94" i="22"/>
  <c r="CI92" i="22"/>
  <c r="CI117" i="22"/>
  <c r="CI116" i="22"/>
  <c r="CI93" i="22"/>
  <c r="CI109" i="22"/>
  <c r="H42" i="20" l="1"/>
  <c r="H41" i="20"/>
  <c r="H40" i="20"/>
  <c r="BA123" i="22"/>
  <c r="BA122" i="22"/>
  <c r="BA121" i="22"/>
  <c r="BA120" i="22"/>
  <c r="BA115" i="22"/>
  <c r="BA114" i="22"/>
  <c r="BA113" i="22"/>
  <c r="BA112" i="22"/>
  <c r="BA111" i="22"/>
  <c r="BA110" i="22"/>
  <c r="BA108" i="22"/>
  <c r="BA107" i="22"/>
  <c r="BA106" i="22"/>
  <c r="BA105" i="22"/>
  <c r="BA104" i="22"/>
  <c r="BA103" i="22"/>
  <c r="BA102" i="22"/>
  <c r="BA101" i="22"/>
  <c r="BA100" i="22"/>
  <c r="BA99" i="22"/>
  <c r="BA98" i="22"/>
  <c r="BA91" i="22"/>
  <c r="BA90" i="22"/>
  <c r="BA89" i="22"/>
  <c r="BA88" i="22"/>
  <c r="BA119" i="22" l="1"/>
  <c r="BA94" i="22"/>
  <c r="BA95" i="22"/>
  <c r="BA116" i="22"/>
  <c r="BA93" i="22"/>
  <c r="BA96" i="22"/>
  <c r="BA97" i="22"/>
  <c r="BA109" i="22"/>
  <c r="BA92" i="22"/>
  <c r="G122" i="20"/>
  <c r="H122" i="20" s="1"/>
  <c r="G121" i="20"/>
  <c r="H121" i="20" s="1"/>
  <c r="MP122" i="22"/>
  <c r="MO122" i="22"/>
  <c r="MN122" i="22"/>
  <c r="MM122" i="22"/>
  <c r="ML122" i="22"/>
  <c r="MK122" i="22"/>
  <c r="MJ122" i="22"/>
  <c r="MI122" i="22"/>
  <c r="MH122" i="22"/>
  <c r="MG122" i="22"/>
  <c r="MF122" i="22"/>
  <c r="ME122" i="22"/>
  <c r="MD122" i="22"/>
  <c r="MC122" i="22"/>
  <c r="MB122" i="22"/>
  <c r="MA122" i="22"/>
  <c r="LZ122" i="22"/>
  <c r="LY122" i="22"/>
  <c r="LX122" i="22"/>
  <c r="LW122" i="22"/>
  <c r="LV122" i="22"/>
  <c r="LU122" i="22"/>
  <c r="LT122" i="22"/>
  <c r="LS122" i="22"/>
  <c r="LR122" i="22"/>
  <c r="LQ122" i="22"/>
  <c r="LP122" i="22"/>
  <c r="LO122" i="22"/>
  <c r="LN122" i="22"/>
  <c r="LM122" i="22"/>
  <c r="LL122" i="22"/>
  <c r="LK122" i="22"/>
  <c r="LJ122" i="22"/>
  <c r="LI122" i="22"/>
  <c r="LH122" i="22"/>
  <c r="LG122" i="22"/>
  <c r="LF122" i="22"/>
  <c r="LE122" i="22"/>
  <c r="LD122" i="22"/>
  <c r="LC122" i="22"/>
  <c r="LB122" i="22"/>
  <c r="LA122" i="22"/>
  <c r="KZ122" i="22"/>
  <c r="KY122" i="22"/>
  <c r="KX122" i="22"/>
  <c r="KW122" i="22"/>
  <c r="KV122" i="22"/>
  <c r="KU122" i="22"/>
  <c r="KT122" i="22"/>
  <c r="KS122" i="22"/>
  <c r="KR122" i="22"/>
  <c r="KQ122" i="22"/>
  <c r="KP122" i="22"/>
  <c r="KO122" i="22"/>
  <c r="KN122" i="22"/>
  <c r="KM122" i="22"/>
  <c r="KL122" i="22"/>
  <c r="KK122" i="22"/>
  <c r="KJ122" i="22"/>
  <c r="KI122" i="22"/>
  <c r="KH122" i="22"/>
  <c r="KG122" i="22"/>
  <c r="KF122" i="22"/>
  <c r="KE122" i="22"/>
  <c r="KD122" i="22"/>
  <c r="KC122" i="22"/>
  <c r="KB122" i="22"/>
  <c r="KA122" i="22"/>
  <c r="JZ122" i="22"/>
  <c r="JY122" i="22"/>
  <c r="JX122" i="22"/>
  <c r="JW122" i="22"/>
  <c r="JV122" i="22"/>
  <c r="JU122" i="22"/>
  <c r="JT122" i="22"/>
  <c r="JS122" i="22"/>
  <c r="JR122" i="22"/>
  <c r="JQ122" i="22"/>
  <c r="JP122" i="22"/>
  <c r="JO122" i="22"/>
  <c r="JN122" i="22"/>
  <c r="JM122" i="22"/>
  <c r="JL122" i="22"/>
  <c r="JK122" i="22"/>
  <c r="JJ122" i="22"/>
  <c r="JI122" i="22"/>
  <c r="JH122" i="22"/>
  <c r="JG122" i="22"/>
  <c r="JF122" i="22"/>
  <c r="JE122" i="22"/>
  <c r="JD122" i="22"/>
  <c r="JC122" i="22"/>
  <c r="JB122" i="22"/>
  <c r="JA122" i="22"/>
  <c r="IZ122" i="22"/>
  <c r="IY122" i="22"/>
  <c r="IX122" i="22"/>
  <c r="IW122" i="22"/>
  <c r="IV122" i="22"/>
  <c r="IU122" i="22"/>
  <c r="IT122" i="22"/>
  <c r="IS122" i="22"/>
  <c r="IR122" i="22"/>
  <c r="IQ122" i="22"/>
  <c r="IP122" i="22"/>
  <c r="IO122" i="22"/>
  <c r="IN122" i="22"/>
  <c r="IM122" i="22"/>
  <c r="IL122" i="22"/>
  <c r="IK122" i="22"/>
  <c r="IJ122" i="22"/>
  <c r="II122" i="22"/>
  <c r="IH122" i="22"/>
  <c r="IG122" i="22"/>
  <c r="IF122" i="22"/>
  <c r="IE122" i="22"/>
  <c r="ID122" i="22"/>
  <c r="IC122" i="22"/>
  <c r="IB122" i="22"/>
  <c r="IA122" i="22"/>
  <c r="HZ122" i="22"/>
  <c r="HY122" i="22"/>
  <c r="HX122" i="22"/>
  <c r="HW122" i="22"/>
  <c r="HV122" i="22"/>
  <c r="HU122" i="22"/>
  <c r="HT122" i="22"/>
  <c r="HS122" i="22"/>
  <c r="HR122" i="22"/>
  <c r="HQ122" i="22"/>
  <c r="HP122" i="22"/>
  <c r="HO122" i="22"/>
  <c r="HN122" i="22"/>
  <c r="HM122" i="22"/>
  <c r="HL122" i="22"/>
  <c r="HK122" i="22"/>
  <c r="HJ122" i="22"/>
  <c r="HI122" i="22"/>
  <c r="HH122" i="22"/>
  <c r="HG122" i="22"/>
  <c r="HF122" i="22"/>
  <c r="HE122" i="22"/>
  <c r="HD122" i="22"/>
  <c r="HC122" i="22"/>
  <c r="HB122" i="22"/>
  <c r="HA122" i="22"/>
  <c r="GZ122" i="22"/>
  <c r="GY122" i="22"/>
  <c r="GX122" i="22"/>
  <c r="GW122" i="22"/>
  <c r="GV122" i="22"/>
  <c r="GU122" i="22"/>
  <c r="GT122" i="22"/>
  <c r="GS122" i="22"/>
  <c r="GR122" i="22"/>
  <c r="GQ122" i="22"/>
  <c r="GP122" i="22"/>
  <c r="GO122" i="22"/>
  <c r="GN122" i="22"/>
  <c r="GM122" i="22"/>
  <c r="GL122" i="22"/>
  <c r="GK122" i="22"/>
  <c r="GJ122" i="22"/>
  <c r="GI122" i="22"/>
  <c r="GH122" i="22"/>
  <c r="GG122" i="22"/>
  <c r="GF122" i="22"/>
  <c r="GE122" i="22"/>
  <c r="GD122" i="22"/>
  <c r="GC122" i="22"/>
  <c r="GB122" i="22"/>
  <c r="GA122" i="22"/>
  <c r="FZ122" i="22"/>
  <c r="FY122" i="22"/>
  <c r="FX122" i="22"/>
  <c r="FW122" i="22"/>
  <c r="FV122" i="22"/>
  <c r="FU122" i="22"/>
  <c r="FT122" i="22"/>
  <c r="FS122" i="22"/>
  <c r="FR122" i="22"/>
  <c r="FQ122" i="22"/>
  <c r="FP122" i="22"/>
  <c r="FO122" i="22"/>
  <c r="FN122" i="22"/>
  <c r="FM122" i="22"/>
  <c r="FL122" i="22"/>
  <c r="FK122" i="22"/>
  <c r="FJ122" i="22"/>
  <c r="FI122" i="22"/>
  <c r="FH122" i="22"/>
  <c r="FG122" i="22"/>
  <c r="FF122" i="22"/>
  <c r="FE122" i="22"/>
  <c r="FD122" i="22"/>
  <c r="FC122" i="22"/>
  <c r="FB122" i="22"/>
  <c r="FA122" i="22"/>
  <c r="EY122" i="22"/>
  <c r="EX122" i="22"/>
  <c r="EW122" i="22"/>
  <c r="EV122" i="22"/>
  <c r="EU122" i="22"/>
  <c r="ET122" i="22"/>
  <c r="ES122" i="22"/>
  <c r="ER122" i="22"/>
  <c r="EQ122" i="22"/>
  <c r="EP122" i="22"/>
  <c r="EO122" i="22"/>
  <c r="EN122" i="22"/>
  <c r="EM122" i="22"/>
  <c r="EL122" i="22"/>
  <c r="EK122" i="22"/>
  <c r="EJ122" i="22"/>
  <c r="EI122" i="22"/>
  <c r="EH122" i="22"/>
  <c r="EG122" i="22"/>
  <c r="EF122" i="22"/>
  <c r="EE122" i="22"/>
  <c r="ED122" i="22"/>
  <c r="EC122" i="22"/>
  <c r="EB122" i="22"/>
  <c r="EA122" i="22"/>
  <c r="DZ122" i="22"/>
  <c r="DY122" i="22"/>
  <c r="DX122" i="22"/>
  <c r="DW122" i="22"/>
  <c r="DV122" i="22"/>
  <c r="DU122" i="22"/>
  <c r="DT122" i="22"/>
  <c r="DS122" i="22"/>
  <c r="DR122" i="22"/>
  <c r="DQ122" i="22"/>
  <c r="DP122" i="22"/>
  <c r="DO122" i="22"/>
  <c r="DN122" i="22"/>
  <c r="DM122" i="22"/>
  <c r="DL122" i="22"/>
  <c r="DK122" i="22"/>
  <c r="DJ122" i="22"/>
  <c r="DI122" i="22"/>
  <c r="DH122" i="22"/>
  <c r="DF122" i="22"/>
  <c r="DE122" i="22"/>
  <c r="DD122" i="22"/>
  <c r="DC122" i="22"/>
  <c r="DB122" i="22"/>
  <c r="DA122" i="22"/>
  <c r="CZ122" i="22"/>
  <c r="CY122" i="22"/>
  <c r="CX122" i="22"/>
  <c r="CW122" i="22"/>
  <c r="CU122" i="22"/>
  <c r="CT122" i="22"/>
  <c r="CS122" i="22"/>
  <c r="CR122" i="22"/>
  <c r="CP122" i="22"/>
  <c r="CO122" i="22"/>
  <c r="CN122" i="22"/>
  <c r="CM122" i="22"/>
  <c r="CL122" i="22"/>
  <c r="CK122" i="22"/>
  <c r="CJ122" i="22"/>
  <c r="CH122" i="22"/>
  <c r="CG122" i="22"/>
  <c r="CE122" i="22"/>
  <c r="CD122" i="22"/>
  <c r="CC122" i="22"/>
  <c r="CB122" i="22"/>
  <c r="CA122" i="22"/>
  <c r="BZ122" i="22"/>
  <c r="BY122" i="22"/>
  <c r="BX122" i="22"/>
  <c r="BW122" i="22"/>
  <c r="BU122" i="22"/>
  <c r="BT122" i="22"/>
  <c r="BS122" i="22"/>
  <c r="BQ122" i="22"/>
  <c r="BO122" i="22"/>
  <c r="BN122" i="22"/>
  <c r="BM122" i="22"/>
  <c r="BL122" i="22"/>
  <c r="BK122" i="22"/>
  <c r="BJ122" i="22"/>
  <c r="BI122" i="22"/>
  <c r="BH122" i="22"/>
  <c r="BG122" i="22"/>
  <c r="BB122" i="22"/>
  <c r="AL122" i="22"/>
  <c r="AD122" i="22"/>
  <c r="MP123" i="22"/>
  <c r="MO123" i="22"/>
  <c r="MN123" i="22"/>
  <c r="MM123" i="22"/>
  <c r="ML123" i="22"/>
  <c r="MK123" i="22"/>
  <c r="MJ123" i="22"/>
  <c r="MI123" i="22"/>
  <c r="MH123" i="22"/>
  <c r="MG123" i="22"/>
  <c r="MF123" i="22"/>
  <c r="ME123" i="22"/>
  <c r="MD123" i="22"/>
  <c r="MC123" i="22"/>
  <c r="MB123" i="22"/>
  <c r="MA123" i="22"/>
  <c r="LZ123" i="22"/>
  <c r="LY123" i="22"/>
  <c r="LX123" i="22"/>
  <c r="LW123" i="22"/>
  <c r="LV123" i="22"/>
  <c r="LU123" i="22"/>
  <c r="LT123" i="22"/>
  <c r="LS123" i="22"/>
  <c r="LR123" i="22"/>
  <c r="LQ123" i="22"/>
  <c r="LP123" i="22"/>
  <c r="LO123" i="22"/>
  <c r="LN123" i="22"/>
  <c r="LM123" i="22"/>
  <c r="LL123" i="22"/>
  <c r="LK123" i="22"/>
  <c r="LJ123" i="22"/>
  <c r="LI123" i="22"/>
  <c r="LH123" i="22"/>
  <c r="LG123" i="22"/>
  <c r="LF123" i="22"/>
  <c r="LE123" i="22"/>
  <c r="LD123" i="22"/>
  <c r="LC123" i="22"/>
  <c r="LB123" i="22"/>
  <c r="LA123" i="22"/>
  <c r="KZ123" i="22"/>
  <c r="KY123" i="22"/>
  <c r="KX123" i="22"/>
  <c r="KW123" i="22"/>
  <c r="KV123" i="22"/>
  <c r="KU123" i="22"/>
  <c r="KT123" i="22"/>
  <c r="KS123" i="22"/>
  <c r="KR123" i="22"/>
  <c r="KQ123" i="22"/>
  <c r="KP123" i="22"/>
  <c r="KO123" i="22"/>
  <c r="KN123" i="22"/>
  <c r="KM123" i="22"/>
  <c r="KL123" i="22"/>
  <c r="KK123" i="22"/>
  <c r="KJ123" i="22"/>
  <c r="KI123" i="22"/>
  <c r="KH123" i="22"/>
  <c r="KG123" i="22"/>
  <c r="KF123" i="22"/>
  <c r="KE123" i="22"/>
  <c r="KD123" i="22"/>
  <c r="KC123" i="22"/>
  <c r="KB123" i="22"/>
  <c r="KA123" i="22"/>
  <c r="JZ123" i="22"/>
  <c r="JY123" i="22"/>
  <c r="JX123" i="22"/>
  <c r="JW123" i="22"/>
  <c r="JV123" i="22"/>
  <c r="JU123" i="22"/>
  <c r="JT123" i="22"/>
  <c r="JS123" i="22"/>
  <c r="JR123" i="22"/>
  <c r="JQ123" i="22"/>
  <c r="JP123" i="22"/>
  <c r="JO123" i="22"/>
  <c r="JN123" i="22"/>
  <c r="JM123" i="22"/>
  <c r="JL123" i="22"/>
  <c r="JK123" i="22"/>
  <c r="JJ123" i="22"/>
  <c r="JI123" i="22"/>
  <c r="JH123" i="22"/>
  <c r="JG123" i="22"/>
  <c r="JF123" i="22"/>
  <c r="JE123" i="22"/>
  <c r="JD123" i="22"/>
  <c r="JC123" i="22"/>
  <c r="JB123" i="22"/>
  <c r="JA123" i="22"/>
  <c r="IZ123" i="22"/>
  <c r="IY123" i="22"/>
  <c r="IX123" i="22"/>
  <c r="IW123" i="22"/>
  <c r="IV123" i="22"/>
  <c r="IU123" i="22"/>
  <c r="IT123" i="22"/>
  <c r="IS123" i="22"/>
  <c r="IR123" i="22"/>
  <c r="IQ123" i="22"/>
  <c r="IP123" i="22"/>
  <c r="IO123" i="22"/>
  <c r="IN123" i="22"/>
  <c r="IM123" i="22"/>
  <c r="IL123" i="22"/>
  <c r="IK123" i="22"/>
  <c r="IJ123" i="22"/>
  <c r="II123" i="22"/>
  <c r="IH123" i="22"/>
  <c r="IG123" i="22"/>
  <c r="IF123" i="22"/>
  <c r="IE123" i="22"/>
  <c r="ID123" i="22"/>
  <c r="IC123" i="22"/>
  <c r="IB123" i="22"/>
  <c r="IA123" i="22"/>
  <c r="HZ123" i="22"/>
  <c r="HY123" i="22"/>
  <c r="HX123" i="22"/>
  <c r="HW123" i="22"/>
  <c r="HV123" i="22"/>
  <c r="HU123" i="22"/>
  <c r="HT123" i="22"/>
  <c r="HS123" i="22"/>
  <c r="HR123" i="22"/>
  <c r="HQ123" i="22"/>
  <c r="HP123" i="22"/>
  <c r="HO123" i="22"/>
  <c r="HN123" i="22"/>
  <c r="HM123" i="22"/>
  <c r="HL123" i="22"/>
  <c r="HK123" i="22"/>
  <c r="HJ123" i="22"/>
  <c r="HI123" i="22"/>
  <c r="HH123" i="22"/>
  <c r="HG123" i="22"/>
  <c r="HF123" i="22"/>
  <c r="HE123" i="22"/>
  <c r="HD123" i="22"/>
  <c r="HC123" i="22"/>
  <c r="HB123" i="22"/>
  <c r="HA123" i="22"/>
  <c r="GZ123" i="22"/>
  <c r="GY123" i="22"/>
  <c r="GX123" i="22"/>
  <c r="GW123" i="22"/>
  <c r="GV123" i="22"/>
  <c r="GU123" i="22"/>
  <c r="GT123" i="22"/>
  <c r="GS123" i="22"/>
  <c r="GR123" i="22"/>
  <c r="GQ123" i="22"/>
  <c r="GP123" i="22"/>
  <c r="GO123" i="22"/>
  <c r="GN123" i="22"/>
  <c r="GM123" i="22"/>
  <c r="GL123" i="22"/>
  <c r="GK123" i="22"/>
  <c r="GJ123" i="22"/>
  <c r="GI123" i="22"/>
  <c r="GH123" i="22"/>
  <c r="GG123" i="22"/>
  <c r="GF123" i="22"/>
  <c r="GE123" i="22"/>
  <c r="GD123" i="22"/>
  <c r="GC123" i="22"/>
  <c r="GB123" i="22"/>
  <c r="GA123" i="22"/>
  <c r="FZ123" i="22"/>
  <c r="FY123" i="22"/>
  <c r="FX123" i="22"/>
  <c r="FW123" i="22"/>
  <c r="FV123" i="22"/>
  <c r="FU123" i="22"/>
  <c r="FT123" i="22"/>
  <c r="FS123" i="22"/>
  <c r="FR123" i="22"/>
  <c r="FQ123" i="22"/>
  <c r="FP123" i="22"/>
  <c r="FO123" i="22"/>
  <c r="FN123" i="22"/>
  <c r="FM123" i="22"/>
  <c r="FL123" i="22"/>
  <c r="FK123" i="22"/>
  <c r="FJ123" i="22"/>
  <c r="FI123" i="22"/>
  <c r="FH123" i="22"/>
  <c r="FG123" i="22"/>
  <c r="FF123" i="22"/>
  <c r="FE123" i="22"/>
  <c r="FD123" i="22"/>
  <c r="FC123" i="22"/>
  <c r="FB123" i="22"/>
  <c r="FA123" i="22"/>
  <c r="EY123" i="22"/>
  <c r="EX123" i="22"/>
  <c r="EW123" i="22"/>
  <c r="EV123" i="22"/>
  <c r="EU123" i="22"/>
  <c r="ET123" i="22"/>
  <c r="ES123" i="22"/>
  <c r="ER123" i="22"/>
  <c r="EQ123" i="22"/>
  <c r="EP123" i="22"/>
  <c r="EO123" i="22"/>
  <c r="EN123" i="22"/>
  <c r="EM123" i="22"/>
  <c r="EL123" i="22"/>
  <c r="EK123" i="22"/>
  <c r="EJ123" i="22"/>
  <c r="EI123" i="22"/>
  <c r="EH123" i="22"/>
  <c r="EG123" i="22"/>
  <c r="EF123" i="22"/>
  <c r="EE123" i="22"/>
  <c r="ED123" i="22"/>
  <c r="EC123" i="22"/>
  <c r="EB123" i="22"/>
  <c r="EA123" i="22"/>
  <c r="DZ123" i="22"/>
  <c r="DY123" i="22"/>
  <c r="DX123" i="22"/>
  <c r="DW123" i="22"/>
  <c r="DV123" i="22"/>
  <c r="DU123" i="22"/>
  <c r="DT123" i="22"/>
  <c r="DS123" i="22"/>
  <c r="DR123" i="22"/>
  <c r="DQ123" i="22"/>
  <c r="DP123" i="22"/>
  <c r="DO123" i="22"/>
  <c r="DN123" i="22"/>
  <c r="DM123" i="22"/>
  <c r="DL123" i="22"/>
  <c r="DK123" i="22"/>
  <c r="DJ123" i="22"/>
  <c r="DI123" i="22"/>
  <c r="DH123" i="22"/>
  <c r="DF123" i="22"/>
  <c r="DE123" i="22"/>
  <c r="DD123" i="22"/>
  <c r="DC123" i="22"/>
  <c r="DB123" i="22"/>
  <c r="DA123" i="22"/>
  <c r="CZ123" i="22"/>
  <c r="CY123" i="22"/>
  <c r="CX123" i="22"/>
  <c r="CW123" i="22"/>
  <c r="CU123" i="22"/>
  <c r="CT123" i="22"/>
  <c r="CS123" i="22"/>
  <c r="CR123" i="22"/>
  <c r="CP123" i="22"/>
  <c r="CO123" i="22"/>
  <c r="CN123" i="22"/>
  <c r="CM123" i="22"/>
  <c r="CL123" i="22"/>
  <c r="CK123" i="22"/>
  <c r="CJ123" i="22"/>
  <c r="CH123" i="22"/>
  <c r="CG123" i="22"/>
  <c r="CE123" i="22"/>
  <c r="CD123" i="22"/>
  <c r="CC123" i="22"/>
  <c r="CB123" i="22"/>
  <c r="CA123" i="22"/>
  <c r="BZ123" i="22"/>
  <c r="BY123" i="22"/>
  <c r="BX123" i="22"/>
  <c r="BW123" i="22"/>
  <c r="BU123" i="22"/>
  <c r="BT123" i="22"/>
  <c r="BS123" i="22"/>
  <c r="BQ123" i="22"/>
  <c r="BO123" i="22"/>
  <c r="BN123" i="22"/>
  <c r="BM123" i="22"/>
  <c r="BL123" i="22"/>
  <c r="BK123" i="22"/>
  <c r="BJ123" i="22"/>
  <c r="BI123" i="22"/>
  <c r="BH123" i="22"/>
  <c r="BG123" i="22"/>
  <c r="BB123" i="22"/>
  <c r="AL123" i="22"/>
  <c r="AD123" i="22"/>
  <c r="G120" i="20"/>
  <c r="H120" i="20" s="1"/>
  <c r="H68" i="20"/>
  <c r="H55" i="20"/>
  <c r="H35" i="20"/>
  <c r="H45" i="20"/>
  <c r="H49" i="20"/>
  <c r="H13" i="20"/>
  <c r="MT122" i="22" l="1"/>
  <c r="E122" i="22"/>
  <c r="MT123" i="22"/>
  <c r="E123" i="22"/>
  <c r="MS122" i="22"/>
  <c r="MR122" i="22"/>
  <c r="MS123" i="22"/>
  <c r="MR123" i="22"/>
  <c r="MU122" i="22"/>
  <c r="MU123" i="22"/>
  <c r="MP98" i="22" l="1"/>
  <c r="MO98" i="22"/>
  <c r="MN98" i="22"/>
  <c r="MM98" i="22"/>
  <c r="ML98" i="22"/>
  <c r="MK98" i="22"/>
  <c r="MJ98" i="22"/>
  <c r="MI98" i="22"/>
  <c r="MH98" i="22"/>
  <c r="MG98" i="22"/>
  <c r="MF98" i="22"/>
  <c r="ME98" i="22"/>
  <c r="MD98" i="22"/>
  <c r="MC98" i="22"/>
  <c r="MB98" i="22"/>
  <c r="MA98" i="22"/>
  <c r="LZ98" i="22"/>
  <c r="LY98" i="22"/>
  <c r="LX98" i="22"/>
  <c r="LW98" i="22"/>
  <c r="LV98" i="22"/>
  <c r="LU98" i="22"/>
  <c r="LT98" i="22"/>
  <c r="LS98" i="22"/>
  <c r="LR98" i="22"/>
  <c r="LQ98" i="22"/>
  <c r="LP98" i="22"/>
  <c r="LO98" i="22"/>
  <c r="LN98" i="22"/>
  <c r="LM98" i="22"/>
  <c r="LL98" i="22"/>
  <c r="LK98" i="22"/>
  <c r="LJ98" i="22"/>
  <c r="LI98" i="22"/>
  <c r="LH98" i="22"/>
  <c r="LG98" i="22"/>
  <c r="LF98" i="22"/>
  <c r="LE98" i="22"/>
  <c r="LD98" i="22"/>
  <c r="LC98" i="22"/>
  <c r="LB98" i="22"/>
  <c r="LA98" i="22"/>
  <c r="KZ98" i="22"/>
  <c r="KY98" i="22"/>
  <c r="KX98" i="22"/>
  <c r="KW98" i="22"/>
  <c r="KV98" i="22"/>
  <c r="KU98" i="22"/>
  <c r="KT98" i="22"/>
  <c r="KS98" i="22"/>
  <c r="KR98" i="22"/>
  <c r="KQ98" i="22"/>
  <c r="KP98" i="22"/>
  <c r="KO98" i="22"/>
  <c r="KN98" i="22"/>
  <c r="KM98" i="22"/>
  <c r="KL98" i="22"/>
  <c r="KK98" i="22"/>
  <c r="KJ98" i="22"/>
  <c r="KI98" i="22"/>
  <c r="KH98" i="22"/>
  <c r="KG98" i="22"/>
  <c r="KF98" i="22"/>
  <c r="KE98" i="22"/>
  <c r="KD98" i="22"/>
  <c r="KC98" i="22"/>
  <c r="KB98" i="22"/>
  <c r="KA98" i="22"/>
  <c r="JZ98" i="22"/>
  <c r="JY98" i="22"/>
  <c r="JX98" i="22"/>
  <c r="JW98" i="22"/>
  <c r="JV98" i="22"/>
  <c r="JU98" i="22"/>
  <c r="JT98" i="22"/>
  <c r="JS98" i="22"/>
  <c r="JR98" i="22"/>
  <c r="JQ98" i="22"/>
  <c r="JP98" i="22"/>
  <c r="JO98" i="22"/>
  <c r="JN98" i="22"/>
  <c r="JM98" i="22"/>
  <c r="JL98" i="22"/>
  <c r="JK98" i="22"/>
  <c r="JJ98" i="22"/>
  <c r="JI98" i="22"/>
  <c r="JH98" i="22"/>
  <c r="JG98" i="22"/>
  <c r="JF98" i="22"/>
  <c r="JE98" i="22"/>
  <c r="JD98" i="22"/>
  <c r="JC98" i="22"/>
  <c r="JB98" i="22"/>
  <c r="JA98" i="22"/>
  <c r="IZ98" i="22"/>
  <c r="IY98" i="22"/>
  <c r="IX98" i="22"/>
  <c r="IW98" i="22"/>
  <c r="IV98" i="22"/>
  <c r="IU98" i="22"/>
  <c r="IT98" i="22"/>
  <c r="IS98" i="22"/>
  <c r="IR98" i="22"/>
  <c r="IQ98" i="22"/>
  <c r="IP98" i="22"/>
  <c r="IO98" i="22"/>
  <c r="IN98" i="22"/>
  <c r="IM98" i="22"/>
  <c r="IL98" i="22"/>
  <c r="IK98" i="22"/>
  <c r="IJ98" i="22"/>
  <c r="II98" i="22"/>
  <c r="IH98" i="22"/>
  <c r="IG98" i="22"/>
  <c r="IF98" i="22"/>
  <c r="IE98" i="22"/>
  <c r="ID98" i="22"/>
  <c r="IC98" i="22"/>
  <c r="IB98" i="22"/>
  <c r="IA98" i="22"/>
  <c r="HZ98" i="22"/>
  <c r="HY98" i="22"/>
  <c r="HX98" i="22"/>
  <c r="HW98" i="22"/>
  <c r="HV98" i="22"/>
  <c r="HU98" i="22"/>
  <c r="HT98" i="22"/>
  <c r="HS98" i="22"/>
  <c r="HR98" i="22"/>
  <c r="HQ98" i="22"/>
  <c r="HP98" i="22"/>
  <c r="HO98" i="22"/>
  <c r="HN98" i="22"/>
  <c r="HM98" i="22"/>
  <c r="HL98" i="22"/>
  <c r="HK98" i="22"/>
  <c r="HJ98" i="22"/>
  <c r="HI98" i="22"/>
  <c r="HH98" i="22"/>
  <c r="HG98" i="22"/>
  <c r="HF98" i="22"/>
  <c r="HE98" i="22"/>
  <c r="HD98" i="22"/>
  <c r="HC98" i="22"/>
  <c r="HB98" i="22"/>
  <c r="HA98" i="22"/>
  <c r="GZ98" i="22"/>
  <c r="GY98" i="22"/>
  <c r="GX98" i="22"/>
  <c r="GW98" i="22"/>
  <c r="GV98" i="22"/>
  <c r="GU98" i="22"/>
  <c r="GT98" i="22"/>
  <c r="GS98" i="22"/>
  <c r="GR98" i="22"/>
  <c r="GQ98" i="22"/>
  <c r="GP98" i="22"/>
  <c r="GO98" i="22"/>
  <c r="GN98" i="22"/>
  <c r="GM98" i="22"/>
  <c r="GL98" i="22"/>
  <c r="GK98" i="22"/>
  <c r="GJ98" i="22"/>
  <c r="GI98" i="22"/>
  <c r="GH98" i="22"/>
  <c r="GG98" i="22"/>
  <c r="GF98" i="22"/>
  <c r="GE98" i="22"/>
  <c r="GD98" i="22"/>
  <c r="GC98" i="22"/>
  <c r="GB98" i="22"/>
  <c r="GA98" i="22"/>
  <c r="FZ98" i="22"/>
  <c r="FY98" i="22"/>
  <c r="FX98" i="22"/>
  <c r="FW98" i="22"/>
  <c r="FV98" i="22"/>
  <c r="FU98" i="22"/>
  <c r="FT98" i="22"/>
  <c r="FS98" i="22"/>
  <c r="FR98" i="22"/>
  <c r="FQ98" i="22"/>
  <c r="FP98" i="22"/>
  <c r="FO98" i="22"/>
  <c r="FN98" i="22"/>
  <c r="FM98" i="22"/>
  <c r="FL98" i="22"/>
  <c r="FK98" i="22"/>
  <c r="FJ98" i="22"/>
  <c r="FI98" i="22"/>
  <c r="FH98" i="22"/>
  <c r="FG98" i="22"/>
  <c r="FF98" i="22"/>
  <c r="FE98" i="22"/>
  <c r="FD98" i="22"/>
  <c r="FC98" i="22"/>
  <c r="FB98" i="22"/>
  <c r="FA98" i="22"/>
  <c r="EY98" i="22"/>
  <c r="EX98" i="22"/>
  <c r="EW98" i="22"/>
  <c r="EV98" i="22"/>
  <c r="EU98" i="22"/>
  <c r="ET98" i="22"/>
  <c r="ES98" i="22"/>
  <c r="ER98" i="22"/>
  <c r="EQ98" i="22"/>
  <c r="EP98" i="22"/>
  <c r="EO98" i="22"/>
  <c r="EN98" i="22"/>
  <c r="EM98" i="22"/>
  <c r="EL98" i="22"/>
  <c r="EK98" i="22"/>
  <c r="EJ98" i="22"/>
  <c r="EI98" i="22"/>
  <c r="EH98" i="22"/>
  <c r="EG98" i="22"/>
  <c r="EF98" i="22"/>
  <c r="EE98" i="22"/>
  <c r="ED98" i="22"/>
  <c r="EC98" i="22"/>
  <c r="EB98" i="22"/>
  <c r="EA98" i="22"/>
  <c r="DZ98" i="22"/>
  <c r="DY98" i="22"/>
  <c r="DX98" i="22"/>
  <c r="DW98" i="22"/>
  <c r="DV98" i="22"/>
  <c r="DU98" i="22"/>
  <c r="DT98" i="22"/>
  <c r="DS98" i="22"/>
  <c r="DR98" i="22"/>
  <c r="DQ98" i="22"/>
  <c r="DP98" i="22"/>
  <c r="DO98" i="22"/>
  <c r="DN98" i="22"/>
  <c r="DM98" i="22"/>
  <c r="DL98" i="22"/>
  <c r="DK98" i="22"/>
  <c r="DJ98" i="22"/>
  <c r="DI98" i="22"/>
  <c r="DH98" i="22"/>
  <c r="DF98" i="22"/>
  <c r="DE98" i="22"/>
  <c r="DD98" i="22"/>
  <c r="DC98" i="22"/>
  <c r="DB98" i="22"/>
  <c r="DA98" i="22"/>
  <c r="CZ98" i="22"/>
  <c r="CY98" i="22"/>
  <c r="CX98" i="22"/>
  <c r="CW98" i="22"/>
  <c r="CU98" i="22"/>
  <c r="CT98" i="22"/>
  <c r="CS98" i="22"/>
  <c r="CR98" i="22"/>
  <c r="CP98" i="22"/>
  <c r="CO98" i="22"/>
  <c r="CN98" i="22"/>
  <c r="CM98" i="22"/>
  <c r="CL98" i="22"/>
  <c r="CK98" i="22"/>
  <c r="CJ98" i="22"/>
  <c r="CH98" i="22"/>
  <c r="CG98" i="22"/>
  <c r="CE98" i="22"/>
  <c r="CD98" i="22"/>
  <c r="CC98" i="22"/>
  <c r="CB98" i="22"/>
  <c r="CA98" i="22"/>
  <c r="BZ98" i="22"/>
  <c r="BY98" i="22"/>
  <c r="BX98" i="22"/>
  <c r="BW98" i="22"/>
  <c r="BU98" i="22"/>
  <c r="BT98" i="22"/>
  <c r="BS98" i="22"/>
  <c r="BQ98" i="22"/>
  <c r="BO98" i="22"/>
  <c r="BN98" i="22"/>
  <c r="BM98" i="22"/>
  <c r="BL98" i="22"/>
  <c r="BK98" i="22"/>
  <c r="BJ98" i="22"/>
  <c r="BI98" i="22"/>
  <c r="BH98" i="22"/>
  <c r="BG98" i="22"/>
  <c r="BB98" i="22"/>
  <c r="AL98" i="22"/>
  <c r="AD98" i="22"/>
  <c r="MP121" i="22"/>
  <c r="MO121" i="22"/>
  <c r="MN121" i="22"/>
  <c r="MM121" i="22"/>
  <c r="ML121" i="22"/>
  <c r="MK121" i="22"/>
  <c r="MJ121" i="22"/>
  <c r="MI121" i="22"/>
  <c r="MH121" i="22"/>
  <c r="MG121" i="22"/>
  <c r="MF121" i="22"/>
  <c r="ME121" i="22"/>
  <c r="MD121" i="22"/>
  <c r="MC121" i="22"/>
  <c r="MB121" i="22"/>
  <c r="MA121" i="22"/>
  <c r="LZ121" i="22"/>
  <c r="LY121" i="22"/>
  <c r="LX121" i="22"/>
  <c r="LW121" i="22"/>
  <c r="LV121" i="22"/>
  <c r="LU121" i="22"/>
  <c r="LT121" i="22"/>
  <c r="LS121" i="22"/>
  <c r="LR121" i="22"/>
  <c r="LQ121" i="22"/>
  <c r="LP121" i="22"/>
  <c r="LO121" i="22"/>
  <c r="LN121" i="22"/>
  <c r="LM121" i="22"/>
  <c r="LL121" i="22"/>
  <c r="LK121" i="22"/>
  <c r="LJ121" i="22"/>
  <c r="LI121" i="22"/>
  <c r="LH121" i="22"/>
  <c r="LG121" i="22"/>
  <c r="LF121" i="22"/>
  <c r="LE121" i="22"/>
  <c r="LD121" i="22"/>
  <c r="LC121" i="22"/>
  <c r="LB121" i="22"/>
  <c r="LA121" i="22"/>
  <c r="KZ121" i="22"/>
  <c r="KY121" i="22"/>
  <c r="KX121" i="22"/>
  <c r="KW121" i="22"/>
  <c r="KV121" i="22"/>
  <c r="KU121" i="22"/>
  <c r="KT121" i="22"/>
  <c r="KS121" i="22"/>
  <c r="KR121" i="22"/>
  <c r="KQ121" i="22"/>
  <c r="KP121" i="22"/>
  <c r="KO121" i="22"/>
  <c r="KN121" i="22"/>
  <c r="KM121" i="22"/>
  <c r="KL121" i="22"/>
  <c r="KK121" i="22"/>
  <c r="KJ121" i="22"/>
  <c r="KI121" i="22"/>
  <c r="KH121" i="22"/>
  <c r="KG121" i="22"/>
  <c r="KF121" i="22"/>
  <c r="KE121" i="22"/>
  <c r="KD121" i="22"/>
  <c r="KC121" i="22"/>
  <c r="KB121" i="22"/>
  <c r="KA121" i="22"/>
  <c r="JZ121" i="22"/>
  <c r="JY121" i="22"/>
  <c r="JX121" i="22"/>
  <c r="JW121" i="22"/>
  <c r="JV121" i="22"/>
  <c r="JU121" i="22"/>
  <c r="JT121" i="22"/>
  <c r="JS121" i="22"/>
  <c r="JR121" i="22"/>
  <c r="JQ121" i="22"/>
  <c r="JP121" i="22"/>
  <c r="JO121" i="22"/>
  <c r="JN121" i="22"/>
  <c r="JM121" i="22"/>
  <c r="JL121" i="22"/>
  <c r="JK121" i="22"/>
  <c r="JJ121" i="22"/>
  <c r="JI121" i="22"/>
  <c r="JH121" i="22"/>
  <c r="JG121" i="22"/>
  <c r="JF121" i="22"/>
  <c r="JE121" i="22"/>
  <c r="JD121" i="22"/>
  <c r="JC121" i="22"/>
  <c r="JB121" i="22"/>
  <c r="JA121" i="22"/>
  <c r="IZ121" i="22"/>
  <c r="IY121" i="22"/>
  <c r="IX121" i="22"/>
  <c r="IW121" i="22"/>
  <c r="IV121" i="22"/>
  <c r="IU121" i="22"/>
  <c r="IT121" i="22"/>
  <c r="IS121" i="22"/>
  <c r="IR121" i="22"/>
  <c r="IQ121" i="22"/>
  <c r="IP121" i="22"/>
  <c r="IO121" i="22"/>
  <c r="IN121" i="22"/>
  <c r="IM121" i="22"/>
  <c r="IL121" i="22"/>
  <c r="IK121" i="22"/>
  <c r="IJ121" i="22"/>
  <c r="II121" i="22"/>
  <c r="IH121" i="22"/>
  <c r="IG121" i="22"/>
  <c r="IF121" i="22"/>
  <c r="IE121" i="22"/>
  <c r="ID121" i="22"/>
  <c r="IC121" i="22"/>
  <c r="IB121" i="22"/>
  <c r="IA121" i="22"/>
  <c r="HZ121" i="22"/>
  <c r="HY121" i="22"/>
  <c r="HX121" i="22"/>
  <c r="HW121" i="22"/>
  <c r="HV121" i="22"/>
  <c r="HU121" i="22"/>
  <c r="HT121" i="22"/>
  <c r="HS121" i="22"/>
  <c r="HR121" i="22"/>
  <c r="HQ121" i="22"/>
  <c r="HP121" i="22"/>
  <c r="HO121" i="22"/>
  <c r="HN121" i="22"/>
  <c r="HM121" i="22"/>
  <c r="HL121" i="22"/>
  <c r="HK121" i="22"/>
  <c r="HJ121" i="22"/>
  <c r="HI121" i="22"/>
  <c r="HH121" i="22"/>
  <c r="HG121" i="22"/>
  <c r="HF121" i="22"/>
  <c r="HE121" i="22"/>
  <c r="HD121" i="22"/>
  <c r="HC121" i="22"/>
  <c r="HB121" i="22"/>
  <c r="HA121" i="22"/>
  <c r="GZ121" i="22"/>
  <c r="GY121" i="22"/>
  <c r="GX121" i="22"/>
  <c r="GW121" i="22"/>
  <c r="GV121" i="22"/>
  <c r="GU121" i="22"/>
  <c r="GT121" i="22"/>
  <c r="GS121" i="22"/>
  <c r="GR121" i="22"/>
  <c r="GQ121" i="22"/>
  <c r="GP121" i="22"/>
  <c r="GO121" i="22"/>
  <c r="GN121" i="22"/>
  <c r="GM121" i="22"/>
  <c r="GL121" i="22"/>
  <c r="GK121" i="22"/>
  <c r="GJ121" i="22"/>
  <c r="GI121" i="22"/>
  <c r="GH121" i="22"/>
  <c r="GG121" i="22"/>
  <c r="GF121" i="22"/>
  <c r="GE121" i="22"/>
  <c r="GD121" i="22"/>
  <c r="GC121" i="22"/>
  <c r="GB121" i="22"/>
  <c r="GA121" i="22"/>
  <c r="FZ121" i="22"/>
  <c r="FY121" i="22"/>
  <c r="FX121" i="22"/>
  <c r="FW121" i="22"/>
  <c r="FV121" i="22"/>
  <c r="FU121" i="22"/>
  <c r="FT121" i="22"/>
  <c r="FS121" i="22"/>
  <c r="FR121" i="22"/>
  <c r="FQ121" i="22"/>
  <c r="FP121" i="22"/>
  <c r="FO121" i="22"/>
  <c r="FN121" i="22"/>
  <c r="FM121" i="22"/>
  <c r="FL121" i="22"/>
  <c r="FK121" i="22"/>
  <c r="FJ121" i="22"/>
  <c r="FI121" i="22"/>
  <c r="FH121" i="22"/>
  <c r="FG121" i="22"/>
  <c r="FF121" i="22"/>
  <c r="FE121" i="22"/>
  <c r="FD121" i="22"/>
  <c r="FC121" i="22"/>
  <c r="FB121" i="22"/>
  <c r="FA121" i="22"/>
  <c r="EY121" i="22"/>
  <c r="EX121" i="22"/>
  <c r="EW121" i="22"/>
  <c r="EV121" i="22"/>
  <c r="EU121" i="22"/>
  <c r="ET121" i="22"/>
  <c r="ES121" i="22"/>
  <c r="ER121" i="22"/>
  <c r="EQ121" i="22"/>
  <c r="EP121" i="22"/>
  <c r="EO121" i="22"/>
  <c r="EN121" i="22"/>
  <c r="EM121" i="22"/>
  <c r="EL121" i="22"/>
  <c r="EK121" i="22"/>
  <c r="EJ121" i="22"/>
  <c r="EI121" i="22"/>
  <c r="EH121" i="22"/>
  <c r="EG121" i="22"/>
  <c r="EF121" i="22"/>
  <c r="EE121" i="22"/>
  <c r="ED121" i="22"/>
  <c r="EC121" i="22"/>
  <c r="EB121" i="22"/>
  <c r="EA121" i="22"/>
  <c r="DZ121" i="22"/>
  <c r="DY121" i="22"/>
  <c r="DX121" i="22"/>
  <c r="DW121" i="22"/>
  <c r="DV121" i="22"/>
  <c r="DU121" i="22"/>
  <c r="DT121" i="22"/>
  <c r="DS121" i="22"/>
  <c r="DR121" i="22"/>
  <c r="DQ121" i="22"/>
  <c r="DP121" i="22"/>
  <c r="DO121" i="22"/>
  <c r="DN121" i="22"/>
  <c r="DM121" i="22"/>
  <c r="DL121" i="22"/>
  <c r="DK121" i="22"/>
  <c r="DJ121" i="22"/>
  <c r="DI121" i="22"/>
  <c r="DH121" i="22"/>
  <c r="DF121" i="22"/>
  <c r="DE121" i="22"/>
  <c r="DD121" i="22"/>
  <c r="DC121" i="22"/>
  <c r="DB121" i="22"/>
  <c r="DA121" i="22"/>
  <c r="CZ121" i="22"/>
  <c r="CY121" i="22"/>
  <c r="CX121" i="22"/>
  <c r="CW121" i="22"/>
  <c r="CU121" i="22"/>
  <c r="CT121" i="22"/>
  <c r="CS121" i="22"/>
  <c r="CR121" i="22"/>
  <c r="CP121" i="22"/>
  <c r="CO121" i="22"/>
  <c r="CN121" i="22"/>
  <c r="CM121" i="22"/>
  <c r="CL121" i="22"/>
  <c r="CK121" i="22"/>
  <c r="CJ121" i="22"/>
  <c r="CH121" i="22"/>
  <c r="CG121" i="22"/>
  <c r="CE121" i="22"/>
  <c r="CD121" i="22"/>
  <c r="CC121" i="22"/>
  <c r="CB121" i="22"/>
  <c r="CA121" i="22"/>
  <c r="BZ121" i="22"/>
  <c r="BY121" i="22"/>
  <c r="BX121" i="22"/>
  <c r="BW121" i="22"/>
  <c r="BU121" i="22"/>
  <c r="BT121" i="22"/>
  <c r="BS121" i="22"/>
  <c r="BQ121" i="22"/>
  <c r="BO121" i="22"/>
  <c r="BN121" i="22"/>
  <c r="BM121" i="22"/>
  <c r="BL121" i="22"/>
  <c r="BK121" i="22"/>
  <c r="BJ121" i="22"/>
  <c r="BI121" i="22"/>
  <c r="BH121" i="22"/>
  <c r="BG121" i="22"/>
  <c r="BB121" i="22"/>
  <c r="AL121" i="22"/>
  <c r="AD121" i="22"/>
  <c r="E121" i="22" l="1"/>
  <c r="MT121" i="22"/>
  <c r="MT98" i="22"/>
  <c r="E98" i="22"/>
  <c r="MR121" i="22"/>
  <c r="MS121" i="22"/>
  <c r="MS98" i="22"/>
  <c r="MR98" i="22"/>
  <c r="MU121" i="22"/>
  <c r="CJ120" i="22"/>
  <c r="CJ115" i="22"/>
  <c r="CJ114" i="22"/>
  <c r="CJ113" i="22"/>
  <c r="CJ112" i="22"/>
  <c r="CJ111" i="22"/>
  <c r="CJ110" i="22"/>
  <c r="CJ108" i="22"/>
  <c r="CJ107" i="22"/>
  <c r="CJ106" i="22"/>
  <c r="CJ105" i="22"/>
  <c r="CJ104" i="22"/>
  <c r="CJ103" i="22"/>
  <c r="CJ102" i="22"/>
  <c r="CJ101" i="22"/>
  <c r="CJ100" i="22"/>
  <c r="CJ99" i="22"/>
  <c r="CJ91" i="22"/>
  <c r="CJ90" i="22"/>
  <c r="CJ89" i="22"/>
  <c r="CJ88" i="22"/>
  <c r="CJ119" i="22" l="1"/>
  <c r="CJ94" i="22"/>
  <c r="CJ93" i="22"/>
  <c r="CJ118" i="22"/>
  <c r="CJ117" i="22"/>
  <c r="CJ116" i="22"/>
  <c r="CJ109" i="22"/>
  <c r="CJ92" i="22"/>
  <c r="AL120" i="22"/>
  <c r="AL115" i="22"/>
  <c r="AL114" i="22"/>
  <c r="AL113" i="22"/>
  <c r="AL112" i="22"/>
  <c r="AL111" i="22"/>
  <c r="AL110" i="22"/>
  <c r="AL108" i="22"/>
  <c r="AL107" i="22"/>
  <c r="AL106" i="22"/>
  <c r="AL105" i="22"/>
  <c r="AL104" i="22"/>
  <c r="AL103" i="22"/>
  <c r="AL102" i="22"/>
  <c r="AL101" i="22"/>
  <c r="AL100" i="22"/>
  <c r="AL99" i="22"/>
  <c r="AL91" i="22"/>
  <c r="AL94" i="22" s="1"/>
  <c r="AL90" i="22"/>
  <c r="AL93" i="22" s="1"/>
  <c r="AL89" i="22"/>
  <c r="AL92" i="22" s="1"/>
  <c r="AL88" i="22"/>
  <c r="AL96" i="22" l="1"/>
  <c r="AL97" i="22"/>
  <c r="AL95" i="22"/>
  <c r="AL109" i="22"/>
  <c r="CM120" i="22" l="1"/>
  <c r="CM115" i="22"/>
  <c r="CM114" i="22"/>
  <c r="CM113" i="22"/>
  <c r="CM112" i="22"/>
  <c r="CM111" i="22"/>
  <c r="CM110" i="22"/>
  <c r="CM109" i="22"/>
  <c r="CM108" i="22"/>
  <c r="CM107" i="22"/>
  <c r="CM106" i="22"/>
  <c r="CM105" i="22"/>
  <c r="CM104" i="22"/>
  <c r="CM103" i="22"/>
  <c r="CM102" i="22"/>
  <c r="CM101" i="22"/>
  <c r="CM100" i="22"/>
  <c r="CM99" i="22"/>
  <c r="CM97" i="22"/>
  <c r="CM96" i="22"/>
  <c r="CM95" i="22"/>
  <c r="CM91" i="22"/>
  <c r="CM94" i="22" s="1"/>
  <c r="CM90" i="22"/>
  <c r="CM93" i="22" s="1"/>
  <c r="CM89" i="22"/>
  <c r="CM92" i="22" s="1"/>
  <c r="CM88" i="22"/>
  <c r="H73" i="20" l="1"/>
  <c r="H74" i="20"/>
  <c r="T67" i="21" l="1"/>
  <c r="T64" i="21"/>
  <c r="U65" i="21"/>
  <c r="T70" i="21"/>
  <c r="T69" i="21"/>
  <c r="HV120" i="22" l="1"/>
  <c r="HV115" i="22"/>
  <c r="HV114" i="22"/>
  <c r="HV113" i="22"/>
  <c r="HV112" i="22"/>
  <c r="HV111" i="22"/>
  <c r="HV110" i="22"/>
  <c r="HV108" i="22"/>
  <c r="HV107" i="22"/>
  <c r="HV106" i="22"/>
  <c r="HV105" i="22"/>
  <c r="HV104" i="22"/>
  <c r="HV103" i="22"/>
  <c r="HV102" i="22"/>
  <c r="HV101" i="22"/>
  <c r="HV100" i="22"/>
  <c r="HV99" i="22"/>
  <c r="HV91" i="22"/>
  <c r="HV90" i="22"/>
  <c r="HV93" i="22" s="1"/>
  <c r="HV89" i="22"/>
  <c r="HV88" i="22"/>
  <c r="HV79" i="22"/>
  <c r="MT79" i="22" l="1"/>
  <c r="E79" i="22"/>
  <c r="MS79" i="22"/>
  <c r="MR79" i="22"/>
  <c r="HV118" i="22"/>
  <c r="HV117" i="22"/>
  <c r="HV116" i="22"/>
  <c r="HV94" i="22"/>
  <c r="HV119" i="22"/>
  <c r="HV92" i="22"/>
  <c r="HV109" i="22"/>
  <c r="MU84" i="22" l="1"/>
  <c r="MU83" i="22"/>
  <c r="MU82" i="22"/>
  <c r="MU80" i="22"/>
  <c r="MU79" i="22"/>
  <c r="MU78" i="22"/>
  <c r="MU77" i="22"/>
  <c r="MU76" i="22"/>
  <c r="MU75" i="22"/>
  <c r="MU74" i="22"/>
  <c r="MU73" i="22"/>
  <c r="MU72" i="22"/>
  <c r="MU71" i="22"/>
  <c r="MU70" i="22"/>
  <c r="MU69" i="22"/>
  <c r="MU68" i="22"/>
  <c r="MU67" i="22"/>
  <c r="MU66" i="22"/>
  <c r="MU65" i="22"/>
  <c r="MU64" i="22"/>
  <c r="MU63" i="22"/>
  <c r="MU62" i="22"/>
  <c r="MU61" i="22"/>
  <c r="MU60" i="22"/>
  <c r="MU59" i="22"/>
  <c r="MU58" i="22"/>
  <c r="MU57" i="22"/>
  <c r="MU56" i="22"/>
  <c r="MU55" i="22"/>
  <c r="MU54" i="22"/>
  <c r="MU53" i="22"/>
  <c r="MU52" i="22"/>
  <c r="MU51" i="22"/>
  <c r="MU50" i="22"/>
  <c r="MU49" i="22"/>
  <c r="MU48" i="22"/>
  <c r="MU47" i="22"/>
  <c r="MU46" i="22"/>
  <c r="MU45" i="22"/>
  <c r="MU44" i="22"/>
  <c r="MU43" i="22"/>
  <c r="MU42" i="22"/>
  <c r="MU41" i="22"/>
  <c r="MU40" i="22"/>
  <c r="MU39" i="22"/>
  <c r="MU38" i="22"/>
  <c r="MU37" i="22"/>
  <c r="MU36" i="22"/>
  <c r="MU35" i="22"/>
  <c r="MU34" i="22"/>
  <c r="MU33" i="22"/>
  <c r="MU32" i="22"/>
  <c r="MU31" i="22"/>
  <c r="MU30" i="22"/>
  <c r="MU29" i="22"/>
  <c r="MU28" i="22"/>
  <c r="MU27" i="22"/>
  <c r="MU26" i="22"/>
  <c r="MU25" i="22"/>
  <c r="MU24" i="22"/>
  <c r="MU23" i="22"/>
  <c r="MU22" i="22"/>
  <c r="MU21" i="22"/>
  <c r="MU20" i="22"/>
  <c r="MU19" i="22"/>
  <c r="MU18" i="22"/>
  <c r="MU17" i="22"/>
  <c r="MU16" i="22"/>
  <c r="MU15" i="22"/>
  <c r="MU14" i="22"/>
  <c r="MU13" i="22"/>
  <c r="MU12" i="22"/>
  <c r="MU11" i="22"/>
  <c r="MU9" i="22"/>
  <c r="MU8" i="22"/>
  <c r="MU7" i="22"/>
  <c r="MU6" i="22"/>
  <c r="CK120" i="22"/>
  <c r="CK115" i="22"/>
  <c r="CK114" i="22"/>
  <c r="CK113" i="22"/>
  <c r="CK112" i="22"/>
  <c r="CK111" i="22"/>
  <c r="CK110" i="22"/>
  <c r="CK109" i="22"/>
  <c r="CK108" i="22"/>
  <c r="CK107" i="22"/>
  <c r="CK106" i="22"/>
  <c r="CK105" i="22"/>
  <c r="CK104" i="22"/>
  <c r="CK103" i="22"/>
  <c r="CK102" i="22"/>
  <c r="CK101" i="22"/>
  <c r="CK100" i="22"/>
  <c r="CK99" i="22"/>
  <c r="CK91" i="22"/>
  <c r="CK94" i="22" s="1"/>
  <c r="CK90" i="22"/>
  <c r="CK93" i="22" s="1"/>
  <c r="CK89" i="22"/>
  <c r="CK88" i="22"/>
  <c r="H83" i="20"/>
  <c r="CK92" i="22" l="1"/>
  <c r="CK116" i="22"/>
  <c r="DF91" i="22"/>
  <c r="DF94" i="22" s="1"/>
  <c r="DU109" i="22"/>
  <c r="BH109" i="22"/>
  <c r="BB81" i="22"/>
  <c r="E81" i="22" l="1"/>
  <c r="MT81" i="22"/>
  <c r="MU81" i="22"/>
  <c r="MR81" i="22"/>
  <c r="MS81" i="22"/>
  <c r="BY120" i="22"/>
  <c r="BY115" i="22"/>
  <c r="BY114" i="22"/>
  <c r="BY113" i="22"/>
  <c r="BY112" i="22"/>
  <c r="BY111" i="22"/>
  <c r="BY110" i="22"/>
  <c r="BY108" i="22"/>
  <c r="BY107" i="22"/>
  <c r="BY106" i="22"/>
  <c r="BY105" i="22"/>
  <c r="BY104" i="22"/>
  <c r="BY103" i="22"/>
  <c r="BY102" i="22"/>
  <c r="BY101" i="22"/>
  <c r="BY100" i="22"/>
  <c r="BY99" i="22"/>
  <c r="BY91" i="22"/>
  <c r="BY90" i="22"/>
  <c r="BY118" i="22" s="1"/>
  <c r="BY89" i="22"/>
  <c r="BY88" i="22"/>
  <c r="BY119" i="22" l="1"/>
  <c r="BY94" i="22"/>
  <c r="BY117" i="22"/>
  <c r="BY116" i="22"/>
  <c r="BY96" i="22"/>
  <c r="BY93" i="22"/>
  <c r="BY97" i="22"/>
  <c r="BY109" i="22"/>
  <c r="BY95" i="22"/>
  <c r="BY92" i="22"/>
  <c r="MP115" i="22"/>
  <c r="MP114" i="22"/>
  <c r="MP113" i="22"/>
  <c r="MP112" i="22"/>
  <c r="MP111" i="22"/>
  <c r="MP110" i="22"/>
  <c r="MP108" i="22"/>
  <c r="MP107" i="22"/>
  <c r="MP106" i="22"/>
  <c r="MP105" i="22"/>
  <c r="MP104" i="22"/>
  <c r="MP103" i="22"/>
  <c r="MP102" i="22"/>
  <c r="MP101" i="22"/>
  <c r="MP100" i="22"/>
  <c r="MP99" i="22"/>
  <c r="MO115" i="22"/>
  <c r="MO114" i="22"/>
  <c r="MO113" i="22"/>
  <c r="MO112" i="22"/>
  <c r="MO111" i="22"/>
  <c r="MO110" i="22"/>
  <c r="MO109" i="22"/>
  <c r="MO108" i="22"/>
  <c r="MO107" i="22"/>
  <c r="MO106" i="22"/>
  <c r="MO105" i="22"/>
  <c r="MO104" i="22"/>
  <c r="MO103" i="22"/>
  <c r="MO102" i="22"/>
  <c r="MO101" i="22"/>
  <c r="MO100" i="22"/>
  <c r="MO99" i="22"/>
  <c r="MN115" i="22"/>
  <c r="MN114" i="22"/>
  <c r="MN113" i="22"/>
  <c r="MN112" i="22"/>
  <c r="MN111" i="22"/>
  <c r="MN110" i="22"/>
  <c r="MN109" i="22"/>
  <c r="MN108" i="22"/>
  <c r="MN107" i="22"/>
  <c r="MN106" i="22"/>
  <c r="MN105" i="22"/>
  <c r="MN104" i="22"/>
  <c r="MN103" i="22"/>
  <c r="MN102" i="22"/>
  <c r="MN101" i="22"/>
  <c r="MN100" i="22"/>
  <c r="MN99" i="22"/>
  <c r="MM115" i="22"/>
  <c r="MM114" i="22"/>
  <c r="MM113" i="22"/>
  <c r="MM112" i="22"/>
  <c r="MM111" i="22"/>
  <c r="MM110" i="22"/>
  <c r="MM108" i="22"/>
  <c r="MM107" i="22"/>
  <c r="MM106" i="22"/>
  <c r="MM105" i="22"/>
  <c r="MM104" i="22"/>
  <c r="MM103" i="22"/>
  <c r="MM102" i="22"/>
  <c r="MM101" i="22"/>
  <c r="MM100" i="22"/>
  <c r="MM99" i="22"/>
  <c r="ML115" i="22"/>
  <c r="ML114" i="22"/>
  <c r="ML113" i="22"/>
  <c r="ML112" i="22"/>
  <c r="ML111" i="22"/>
  <c r="ML110" i="22"/>
  <c r="ML108" i="22"/>
  <c r="ML107" i="22"/>
  <c r="ML106" i="22"/>
  <c r="ML105" i="22"/>
  <c r="ML104" i="22"/>
  <c r="ML103" i="22"/>
  <c r="ML102" i="22"/>
  <c r="ML101" i="22"/>
  <c r="ML100" i="22"/>
  <c r="ML99" i="22"/>
  <c r="MK115" i="22"/>
  <c r="MK114" i="22"/>
  <c r="MK113" i="22"/>
  <c r="MK112" i="22"/>
  <c r="MK111" i="22"/>
  <c r="MK110" i="22"/>
  <c r="MK108" i="22"/>
  <c r="MK107" i="22"/>
  <c r="MK106" i="22"/>
  <c r="MK105" i="22"/>
  <c r="MK104" i="22"/>
  <c r="MK103" i="22"/>
  <c r="MK102" i="22"/>
  <c r="MK101" i="22"/>
  <c r="MK100" i="22"/>
  <c r="MK99" i="22"/>
  <c r="MJ115" i="22"/>
  <c r="MJ114" i="22"/>
  <c r="MJ113" i="22"/>
  <c r="MJ112" i="22"/>
  <c r="MJ111" i="22"/>
  <c r="MJ110" i="22"/>
  <c r="MJ109" i="22"/>
  <c r="MJ108" i="22"/>
  <c r="MJ107" i="22"/>
  <c r="MJ106" i="22"/>
  <c r="MJ105" i="22"/>
  <c r="MJ104" i="22"/>
  <c r="MJ103" i="22"/>
  <c r="MJ102" i="22"/>
  <c r="MJ101" i="22"/>
  <c r="MJ100" i="22"/>
  <c r="MJ99" i="22"/>
  <c r="MI115" i="22"/>
  <c r="MI114" i="22"/>
  <c r="MI113" i="22"/>
  <c r="MI112" i="22"/>
  <c r="MI111" i="22"/>
  <c r="MI110" i="22"/>
  <c r="MI108" i="22"/>
  <c r="MI107" i="22"/>
  <c r="MI106" i="22"/>
  <c r="MI105" i="22"/>
  <c r="MI104" i="22"/>
  <c r="MI103" i="22"/>
  <c r="MI102" i="22"/>
  <c r="MI101" i="22"/>
  <c r="MI100" i="22"/>
  <c r="MI99" i="22"/>
  <c r="MH115" i="22"/>
  <c r="MH114" i="22"/>
  <c r="MH113" i="22"/>
  <c r="MH112" i="22"/>
  <c r="MH111" i="22"/>
  <c r="MH110" i="22"/>
  <c r="MH109" i="22"/>
  <c r="MH108" i="22"/>
  <c r="MH107" i="22"/>
  <c r="MH106" i="22"/>
  <c r="MH105" i="22"/>
  <c r="MH104" i="22"/>
  <c r="MH103" i="22"/>
  <c r="MH102" i="22"/>
  <c r="MH101" i="22"/>
  <c r="MH100" i="22"/>
  <c r="MH99" i="22"/>
  <c r="MG115" i="22"/>
  <c r="MG114" i="22"/>
  <c r="MG113" i="22"/>
  <c r="MG112" i="22"/>
  <c r="MG111" i="22"/>
  <c r="MG110" i="22"/>
  <c r="MG109" i="22"/>
  <c r="MG108" i="22"/>
  <c r="MG107" i="22"/>
  <c r="MG106" i="22"/>
  <c r="MG105" i="22"/>
  <c r="MG104" i="22"/>
  <c r="MG103" i="22"/>
  <c r="MG102" i="22"/>
  <c r="MG101" i="22"/>
  <c r="MG100" i="22"/>
  <c r="MG99" i="22"/>
  <c r="MF115" i="22"/>
  <c r="MF114" i="22"/>
  <c r="MF113" i="22"/>
  <c r="MF112" i="22"/>
  <c r="MF111" i="22"/>
  <c r="MF110" i="22"/>
  <c r="MF109" i="22"/>
  <c r="MF108" i="22"/>
  <c r="MF107" i="22"/>
  <c r="MF106" i="22"/>
  <c r="MF105" i="22"/>
  <c r="MF104" i="22"/>
  <c r="MF103" i="22"/>
  <c r="MF102" i="22"/>
  <c r="MF101" i="22"/>
  <c r="MF100" i="22"/>
  <c r="MF99" i="22"/>
  <c r="ME115" i="22"/>
  <c r="ME114" i="22"/>
  <c r="ME113" i="22"/>
  <c r="ME112" i="22"/>
  <c r="ME111" i="22"/>
  <c r="ME110" i="22"/>
  <c r="ME108" i="22"/>
  <c r="ME107" i="22"/>
  <c r="ME106" i="22"/>
  <c r="ME105" i="22"/>
  <c r="ME104" i="22"/>
  <c r="ME103" i="22"/>
  <c r="ME102" i="22"/>
  <c r="ME101" i="22"/>
  <c r="ME100" i="22"/>
  <c r="ME99" i="22"/>
  <c r="MD115" i="22"/>
  <c r="MD114" i="22"/>
  <c r="MD113" i="22"/>
  <c r="MD112" i="22"/>
  <c r="MD111" i="22"/>
  <c r="MD110" i="22"/>
  <c r="MD109" i="22"/>
  <c r="MD108" i="22"/>
  <c r="MD107" i="22"/>
  <c r="MD106" i="22"/>
  <c r="MD105" i="22"/>
  <c r="MD104" i="22"/>
  <c r="MD103" i="22"/>
  <c r="MD102" i="22"/>
  <c r="MD101" i="22"/>
  <c r="MD100" i="22"/>
  <c r="MD99" i="22"/>
  <c r="MC115" i="22"/>
  <c r="MC114" i="22"/>
  <c r="MC113" i="22"/>
  <c r="MC112" i="22"/>
  <c r="MC111" i="22"/>
  <c r="MC110" i="22"/>
  <c r="MC108" i="22"/>
  <c r="MC107" i="22"/>
  <c r="MC106" i="22"/>
  <c r="MC105" i="22"/>
  <c r="MC104" i="22"/>
  <c r="MC103" i="22"/>
  <c r="MC102" i="22"/>
  <c r="MC101" i="22"/>
  <c r="MC100" i="22"/>
  <c r="MC99" i="22"/>
  <c r="MB115" i="22"/>
  <c r="MB114" i="22"/>
  <c r="MB113" i="22"/>
  <c r="MB112" i="22"/>
  <c r="MB111" i="22"/>
  <c r="MB110" i="22"/>
  <c r="MB109" i="22"/>
  <c r="MB108" i="22"/>
  <c r="MB107" i="22"/>
  <c r="MB106" i="22"/>
  <c r="MB105" i="22"/>
  <c r="MB104" i="22"/>
  <c r="MB103" i="22"/>
  <c r="MB102" i="22"/>
  <c r="MB101" i="22"/>
  <c r="MB100" i="22"/>
  <c r="MB99" i="22"/>
  <c r="MA115" i="22"/>
  <c r="MA114" i="22"/>
  <c r="MA113" i="22"/>
  <c r="MA112" i="22"/>
  <c r="MA111" i="22"/>
  <c r="MA110" i="22"/>
  <c r="MA108" i="22"/>
  <c r="MA107" i="22"/>
  <c r="MA106" i="22"/>
  <c r="MA105" i="22"/>
  <c r="MA104" i="22"/>
  <c r="MA103" i="22"/>
  <c r="MA102" i="22"/>
  <c r="MA101" i="22"/>
  <c r="MA100" i="22"/>
  <c r="MA99" i="22"/>
  <c r="LZ115" i="22"/>
  <c r="LZ114" i="22"/>
  <c r="LZ113" i="22"/>
  <c r="LZ112" i="22"/>
  <c r="LZ111" i="22"/>
  <c r="LZ110" i="22"/>
  <c r="LZ108" i="22"/>
  <c r="LZ107" i="22"/>
  <c r="LZ106" i="22"/>
  <c r="LZ105" i="22"/>
  <c r="LZ104" i="22"/>
  <c r="LZ103" i="22"/>
  <c r="LZ102" i="22"/>
  <c r="LZ101" i="22"/>
  <c r="LZ100" i="22"/>
  <c r="LZ99" i="22"/>
  <c r="LY115" i="22"/>
  <c r="LY114" i="22"/>
  <c r="LY113" i="22"/>
  <c r="LY112" i="22"/>
  <c r="LY111" i="22"/>
  <c r="LY110" i="22"/>
  <c r="LY109" i="22"/>
  <c r="LY108" i="22"/>
  <c r="LY107" i="22"/>
  <c r="LY106" i="22"/>
  <c r="LY105" i="22"/>
  <c r="LY104" i="22"/>
  <c r="LY103" i="22"/>
  <c r="LY102" i="22"/>
  <c r="LY101" i="22"/>
  <c r="LY100" i="22"/>
  <c r="LY99" i="22"/>
  <c r="LX115" i="22"/>
  <c r="LX114" i="22"/>
  <c r="LX113" i="22"/>
  <c r="LX112" i="22"/>
  <c r="LX111" i="22"/>
  <c r="LX110" i="22"/>
  <c r="LX108" i="22"/>
  <c r="LX107" i="22"/>
  <c r="LX106" i="22"/>
  <c r="LX105" i="22"/>
  <c r="LX104" i="22"/>
  <c r="LX103" i="22"/>
  <c r="LX102" i="22"/>
  <c r="LX101" i="22"/>
  <c r="LX100" i="22"/>
  <c r="LX99" i="22"/>
  <c r="LW115" i="22"/>
  <c r="LW114" i="22"/>
  <c r="LW113" i="22"/>
  <c r="LW112" i="22"/>
  <c r="LW111" i="22"/>
  <c r="LW110" i="22"/>
  <c r="LW108" i="22"/>
  <c r="LW107" i="22"/>
  <c r="LW106" i="22"/>
  <c r="LW105" i="22"/>
  <c r="LW104" i="22"/>
  <c r="LW103" i="22"/>
  <c r="LW102" i="22"/>
  <c r="LW101" i="22"/>
  <c r="LW100" i="22"/>
  <c r="LW99" i="22"/>
  <c r="LV115" i="22"/>
  <c r="LV114" i="22"/>
  <c r="LV113" i="22"/>
  <c r="LV112" i="22"/>
  <c r="LV111" i="22"/>
  <c r="LV110" i="22"/>
  <c r="LV108" i="22"/>
  <c r="LV107" i="22"/>
  <c r="LV106" i="22"/>
  <c r="LV105" i="22"/>
  <c r="LV104" i="22"/>
  <c r="LV103" i="22"/>
  <c r="LV102" i="22"/>
  <c r="LV101" i="22"/>
  <c r="LV100" i="22"/>
  <c r="LV99" i="22"/>
  <c r="LU115" i="22"/>
  <c r="LU114" i="22"/>
  <c r="LU113" i="22"/>
  <c r="LU112" i="22"/>
  <c r="LU111" i="22"/>
  <c r="LU110" i="22"/>
  <c r="LU109" i="22"/>
  <c r="LU108" i="22"/>
  <c r="LU107" i="22"/>
  <c r="LU106" i="22"/>
  <c r="LU105" i="22"/>
  <c r="LU104" i="22"/>
  <c r="LU103" i="22"/>
  <c r="LU102" i="22"/>
  <c r="LU101" i="22"/>
  <c r="LU100" i="22"/>
  <c r="LU99" i="22"/>
  <c r="LT115" i="22"/>
  <c r="LT114" i="22"/>
  <c r="LT113" i="22"/>
  <c r="LT112" i="22"/>
  <c r="LT111" i="22"/>
  <c r="LT110" i="22"/>
  <c r="LT108" i="22"/>
  <c r="LT107" i="22"/>
  <c r="LT106" i="22"/>
  <c r="LT105" i="22"/>
  <c r="LT104" i="22"/>
  <c r="LT103" i="22"/>
  <c r="LT102" i="22"/>
  <c r="LT101" i="22"/>
  <c r="LT100" i="22"/>
  <c r="LT99" i="22"/>
  <c r="LS115" i="22"/>
  <c r="LS114" i="22"/>
  <c r="LS113" i="22"/>
  <c r="LS112" i="22"/>
  <c r="LS111" i="22"/>
  <c r="LS110" i="22"/>
  <c r="LS108" i="22"/>
  <c r="LS107" i="22"/>
  <c r="LS106" i="22"/>
  <c r="LS105" i="22"/>
  <c r="LS104" i="22"/>
  <c r="LS103" i="22"/>
  <c r="LS102" i="22"/>
  <c r="LS101" i="22"/>
  <c r="LS100" i="22"/>
  <c r="LS99" i="22"/>
  <c r="LR115" i="22"/>
  <c r="LR114" i="22"/>
  <c r="LR113" i="22"/>
  <c r="LR112" i="22"/>
  <c r="LR111" i="22"/>
  <c r="LR110" i="22"/>
  <c r="LR109" i="22"/>
  <c r="LR108" i="22"/>
  <c r="LR107" i="22"/>
  <c r="LR106" i="22"/>
  <c r="LR105" i="22"/>
  <c r="LR104" i="22"/>
  <c r="LR103" i="22"/>
  <c r="LR102" i="22"/>
  <c r="LR101" i="22"/>
  <c r="LR100" i="22"/>
  <c r="LR99" i="22"/>
  <c r="LQ115" i="22"/>
  <c r="LQ114" i="22"/>
  <c r="LQ113" i="22"/>
  <c r="LQ112" i="22"/>
  <c r="LQ111" i="22"/>
  <c r="LQ110" i="22"/>
  <c r="LQ109" i="22"/>
  <c r="LQ108" i="22"/>
  <c r="LQ107" i="22"/>
  <c r="LQ106" i="22"/>
  <c r="LQ105" i="22"/>
  <c r="LQ104" i="22"/>
  <c r="LQ103" i="22"/>
  <c r="LQ102" i="22"/>
  <c r="LQ101" i="22"/>
  <c r="LQ100" i="22"/>
  <c r="LQ99" i="22"/>
  <c r="LP115" i="22"/>
  <c r="LP114" i="22"/>
  <c r="LP113" i="22"/>
  <c r="LP112" i="22"/>
  <c r="LP111" i="22"/>
  <c r="LP110" i="22"/>
  <c r="LP108" i="22"/>
  <c r="LP107" i="22"/>
  <c r="LP106" i="22"/>
  <c r="LP105" i="22"/>
  <c r="LP104" i="22"/>
  <c r="LP103" i="22"/>
  <c r="LP102" i="22"/>
  <c r="LP101" i="22"/>
  <c r="LP100" i="22"/>
  <c r="LP99" i="22"/>
  <c r="LO115" i="22"/>
  <c r="LO114" i="22"/>
  <c r="LO113" i="22"/>
  <c r="LO112" i="22"/>
  <c r="LO111" i="22"/>
  <c r="LO110" i="22"/>
  <c r="LO108" i="22"/>
  <c r="LO107" i="22"/>
  <c r="LO106" i="22"/>
  <c r="LO105" i="22"/>
  <c r="LO104" i="22"/>
  <c r="LO103" i="22"/>
  <c r="LO102" i="22"/>
  <c r="LO101" i="22"/>
  <c r="LO100" i="22"/>
  <c r="LO99" i="22"/>
  <c r="LN115" i="22"/>
  <c r="LN114" i="22"/>
  <c r="LN113" i="22"/>
  <c r="LN112" i="22"/>
  <c r="LN111" i="22"/>
  <c r="LN110" i="22"/>
  <c r="LN108" i="22"/>
  <c r="LN107" i="22"/>
  <c r="LN106" i="22"/>
  <c r="LN105" i="22"/>
  <c r="LN104" i="22"/>
  <c r="LN103" i="22"/>
  <c r="LN102" i="22"/>
  <c r="LN101" i="22"/>
  <c r="LN100" i="22"/>
  <c r="LN99" i="22"/>
  <c r="LM115" i="22"/>
  <c r="LM114" i="22"/>
  <c r="LM113" i="22"/>
  <c r="LM112" i="22"/>
  <c r="LM111" i="22"/>
  <c r="LM110" i="22"/>
  <c r="LM109" i="22"/>
  <c r="LM108" i="22"/>
  <c r="LM107" i="22"/>
  <c r="LM106" i="22"/>
  <c r="LM105" i="22"/>
  <c r="LM104" i="22"/>
  <c r="LM103" i="22"/>
  <c r="LM102" i="22"/>
  <c r="LM101" i="22"/>
  <c r="LM100" i="22"/>
  <c r="LM99" i="22"/>
  <c r="LL115" i="22"/>
  <c r="LL114" i="22"/>
  <c r="LL113" i="22"/>
  <c r="LL112" i="22"/>
  <c r="LL111" i="22"/>
  <c r="LL110" i="22"/>
  <c r="LL109" i="22"/>
  <c r="LL108" i="22"/>
  <c r="LL107" i="22"/>
  <c r="LL106" i="22"/>
  <c r="LL105" i="22"/>
  <c r="LL104" i="22"/>
  <c r="LL103" i="22"/>
  <c r="LL102" i="22"/>
  <c r="LL101" i="22"/>
  <c r="LL100" i="22"/>
  <c r="LL99" i="22"/>
  <c r="LK115" i="22"/>
  <c r="LK114" i="22"/>
  <c r="LK113" i="22"/>
  <c r="LK112" i="22"/>
  <c r="LK111" i="22"/>
  <c r="LK110" i="22"/>
  <c r="LK109" i="22"/>
  <c r="LK108" i="22"/>
  <c r="LK107" i="22"/>
  <c r="LK106" i="22"/>
  <c r="LK105" i="22"/>
  <c r="LK104" i="22"/>
  <c r="LK103" i="22"/>
  <c r="LK102" i="22"/>
  <c r="LK101" i="22"/>
  <c r="LK100" i="22"/>
  <c r="LK99" i="22"/>
  <c r="LJ115" i="22"/>
  <c r="LJ114" i="22"/>
  <c r="LJ113" i="22"/>
  <c r="LJ112" i="22"/>
  <c r="LJ111" i="22"/>
  <c r="LJ110" i="22"/>
  <c r="LJ108" i="22"/>
  <c r="LJ107" i="22"/>
  <c r="LJ106" i="22"/>
  <c r="LJ105" i="22"/>
  <c r="LJ104" i="22"/>
  <c r="LJ103" i="22"/>
  <c r="LJ102" i="22"/>
  <c r="LJ101" i="22"/>
  <c r="LJ100" i="22"/>
  <c r="LJ99" i="22"/>
  <c r="LI115" i="22"/>
  <c r="LI114" i="22"/>
  <c r="LI113" i="22"/>
  <c r="LI112" i="22"/>
  <c r="LI111" i="22"/>
  <c r="LI110" i="22"/>
  <c r="LI108" i="22"/>
  <c r="LI107" i="22"/>
  <c r="LI106" i="22"/>
  <c r="LI105" i="22"/>
  <c r="LI104" i="22"/>
  <c r="LI103" i="22"/>
  <c r="LI102" i="22"/>
  <c r="LI101" i="22"/>
  <c r="LI100" i="22"/>
  <c r="LI99" i="22"/>
  <c r="LH115" i="22"/>
  <c r="LH114" i="22"/>
  <c r="LH113" i="22"/>
  <c r="LH112" i="22"/>
  <c r="LH111" i="22"/>
  <c r="LH110" i="22"/>
  <c r="LH109" i="22"/>
  <c r="LH108" i="22"/>
  <c r="LH107" i="22"/>
  <c r="LH106" i="22"/>
  <c r="LH105" i="22"/>
  <c r="LH104" i="22"/>
  <c r="LH103" i="22"/>
  <c r="LH102" i="22"/>
  <c r="LH101" i="22"/>
  <c r="LH100" i="22"/>
  <c r="LH99" i="22"/>
  <c r="LG115" i="22"/>
  <c r="LG114" i="22"/>
  <c r="LG113" i="22"/>
  <c r="LG112" i="22"/>
  <c r="LG111" i="22"/>
  <c r="LG110" i="22"/>
  <c r="LG108" i="22"/>
  <c r="LG107" i="22"/>
  <c r="LG106" i="22"/>
  <c r="LG105" i="22"/>
  <c r="LG104" i="22"/>
  <c r="LG103" i="22"/>
  <c r="LG102" i="22"/>
  <c r="LG101" i="22"/>
  <c r="LG100" i="22"/>
  <c r="LG99" i="22"/>
  <c r="LF115" i="22"/>
  <c r="LF114" i="22"/>
  <c r="LF113" i="22"/>
  <c r="LF112" i="22"/>
  <c r="LF111" i="22"/>
  <c r="LF110" i="22"/>
  <c r="LF108" i="22"/>
  <c r="LF107" i="22"/>
  <c r="LF106" i="22"/>
  <c r="LF105" i="22"/>
  <c r="LF104" i="22"/>
  <c r="LF103" i="22"/>
  <c r="LF102" i="22"/>
  <c r="LF101" i="22"/>
  <c r="LF100" i="22"/>
  <c r="LF99" i="22"/>
  <c r="LE115" i="22"/>
  <c r="LE114" i="22"/>
  <c r="LE113" i="22"/>
  <c r="LE112" i="22"/>
  <c r="LE111" i="22"/>
  <c r="LE110" i="22"/>
  <c r="LE108" i="22"/>
  <c r="LE107" i="22"/>
  <c r="LE106" i="22"/>
  <c r="LE105" i="22"/>
  <c r="LE104" i="22"/>
  <c r="LE103" i="22"/>
  <c r="LE102" i="22"/>
  <c r="LE101" i="22"/>
  <c r="LE100" i="22"/>
  <c r="LE99" i="22"/>
  <c r="LD115" i="22"/>
  <c r="LD114" i="22"/>
  <c r="LD113" i="22"/>
  <c r="LD112" i="22"/>
  <c r="LD111" i="22"/>
  <c r="LD110" i="22"/>
  <c r="LD108" i="22"/>
  <c r="LD107" i="22"/>
  <c r="LD106" i="22"/>
  <c r="LD105" i="22"/>
  <c r="LD104" i="22"/>
  <c r="LD103" i="22"/>
  <c r="LD102" i="22"/>
  <c r="LD101" i="22"/>
  <c r="LD100" i="22"/>
  <c r="LD99" i="22"/>
  <c r="LC115" i="22"/>
  <c r="LC114" i="22"/>
  <c r="LC113" i="22"/>
  <c r="LC112" i="22"/>
  <c r="LC111" i="22"/>
  <c r="LC110" i="22"/>
  <c r="LC108" i="22"/>
  <c r="LC107" i="22"/>
  <c r="LC106" i="22"/>
  <c r="LC105" i="22"/>
  <c r="LC104" i="22"/>
  <c r="LC103" i="22"/>
  <c r="LC102" i="22"/>
  <c r="LC101" i="22"/>
  <c r="LC100" i="22"/>
  <c r="LC99" i="22"/>
  <c r="LB115" i="22"/>
  <c r="LB114" i="22"/>
  <c r="LB113" i="22"/>
  <c r="LB112" i="22"/>
  <c r="LB111" i="22"/>
  <c r="LB110" i="22"/>
  <c r="LB109" i="22"/>
  <c r="LB108" i="22"/>
  <c r="LB107" i="22"/>
  <c r="LB106" i="22"/>
  <c r="LB105" i="22"/>
  <c r="LB104" i="22"/>
  <c r="LB103" i="22"/>
  <c r="LB102" i="22"/>
  <c r="LB101" i="22"/>
  <c r="LB100" i="22"/>
  <c r="LB99" i="22"/>
  <c r="LA115" i="22"/>
  <c r="LA114" i="22"/>
  <c r="LA113" i="22"/>
  <c r="LA112" i="22"/>
  <c r="LA111" i="22"/>
  <c r="LA110" i="22"/>
  <c r="LA109" i="22"/>
  <c r="LA108" i="22"/>
  <c r="LA107" i="22"/>
  <c r="LA106" i="22"/>
  <c r="LA105" i="22"/>
  <c r="LA104" i="22"/>
  <c r="LA103" i="22"/>
  <c r="LA102" i="22"/>
  <c r="LA101" i="22"/>
  <c r="LA100" i="22"/>
  <c r="LA99" i="22"/>
  <c r="KZ115" i="22"/>
  <c r="KZ114" i="22"/>
  <c r="KZ113" i="22"/>
  <c r="KZ112" i="22"/>
  <c r="KZ111" i="22"/>
  <c r="KZ110" i="22"/>
  <c r="KZ108" i="22"/>
  <c r="KZ107" i="22"/>
  <c r="KZ106" i="22"/>
  <c r="KZ105" i="22"/>
  <c r="KZ104" i="22"/>
  <c r="KZ103" i="22"/>
  <c r="KZ102" i="22"/>
  <c r="KZ101" i="22"/>
  <c r="KZ100" i="22"/>
  <c r="KZ99" i="22"/>
  <c r="KY115" i="22"/>
  <c r="KY114" i="22"/>
  <c r="KY113" i="22"/>
  <c r="KY112" i="22"/>
  <c r="KY111" i="22"/>
  <c r="KY110" i="22"/>
  <c r="KY108" i="22"/>
  <c r="KY107" i="22"/>
  <c r="KY106" i="22"/>
  <c r="KY105" i="22"/>
  <c r="KY104" i="22"/>
  <c r="KY103" i="22"/>
  <c r="KY102" i="22"/>
  <c r="KY101" i="22"/>
  <c r="KY100" i="22"/>
  <c r="KY99" i="22"/>
  <c r="KX115" i="22"/>
  <c r="KX114" i="22"/>
  <c r="KX113" i="22"/>
  <c r="KX112" i="22"/>
  <c r="KX111" i="22"/>
  <c r="KX110" i="22"/>
  <c r="KX108" i="22"/>
  <c r="KX107" i="22"/>
  <c r="KX106" i="22"/>
  <c r="KX105" i="22"/>
  <c r="KX104" i="22"/>
  <c r="KX103" i="22"/>
  <c r="KX102" i="22"/>
  <c r="KX101" i="22"/>
  <c r="KX100" i="22"/>
  <c r="KX99" i="22"/>
  <c r="KW115" i="22"/>
  <c r="KW114" i="22"/>
  <c r="KW113" i="22"/>
  <c r="KW112" i="22"/>
  <c r="KW111" i="22"/>
  <c r="KW110" i="22"/>
  <c r="KW109" i="22"/>
  <c r="KW108" i="22"/>
  <c r="KW107" i="22"/>
  <c r="KW106" i="22"/>
  <c r="KW105" i="22"/>
  <c r="KW104" i="22"/>
  <c r="KW103" i="22"/>
  <c r="KW102" i="22"/>
  <c r="KW101" i="22"/>
  <c r="KW100" i="22"/>
  <c r="KW99" i="22"/>
  <c r="KV115" i="22"/>
  <c r="KV114" i="22"/>
  <c r="KV113" i="22"/>
  <c r="KV112" i="22"/>
  <c r="KV111" i="22"/>
  <c r="KV110" i="22"/>
  <c r="KV109" i="22"/>
  <c r="KV108" i="22"/>
  <c r="KV107" i="22"/>
  <c r="KV106" i="22"/>
  <c r="KV105" i="22"/>
  <c r="KV104" i="22"/>
  <c r="KV103" i="22"/>
  <c r="KV102" i="22"/>
  <c r="KV101" i="22"/>
  <c r="KV100" i="22"/>
  <c r="KV99" i="22"/>
  <c r="KU115" i="22"/>
  <c r="KU114" i="22"/>
  <c r="KU113" i="22"/>
  <c r="KU112" i="22"/>
  <c r="KU111" i="22"/>
  <c r="KU110" i="22"/>
  <c r="KU108" i="22"/>
  <c r="KU107" i="22"/>
  <c r="KU106" i="22"/>
  <c r="KU105" i="22"/>
  <c r="KU104" i="22"/>
  <c r="KU103" i="22"/>
  <c r="KU102" i="22"/>
  <c r="KU101" i="22"/>
  <c r="KU100" i="22"/>
  <c r="KU99" i="22"/>
  <c r="KT115" i="22"/>
  <c r="KT114" i="22"/>
  <c r="KT113" i="22"/>
  <c r="KT112" i="22"/>
  <c r="KT111" i="22"/>
  <c r="KT110" i="22"/>
  <c r="KT108" i="22"/>
  <c r="KT107" i="22"/>
  <c r="KT106" i="22"/>
  <c r="KT105" i="22"/>
  <c r="KT104" i="22"/>
  <c r="KT103" i="22"/>
  <c r="KT102" i="22"/>
  <c r="KT101" i="22"/>
  <c r="KT100" i="22"/>
  <c r="KT99" i="22"/>
  <c r="KS115" i="22"/>
  <c r="KS114" i="22"/>
  <c r="KS113" i="22"/>
  <c r="KS112" i="22"/>
  <c r="KS111" i="22"/>
  <c r="KS110" i="22"/>
  <c r="KS109" i="22"/>
  <c r="KS108" i="22"/>
  <c r="KS107" i="22"/>
  <c r="KS106" i="22"/>
  <c r="KS105" i="22"/>
  <c r="KS104" i="22"/>
  <c r="KS103" i="22"/>
  <c r="KS102" i="22"/>
  <c r="KS101" i="22"/>
  <c r="KS100" i="22"/>
  <c r="KS99" i="22"/>
  <c r="KR115" i="22"/>
  <c r="KR114" i="22"/>
  <c r="KR113" i="22"/>
  <c r="KR112" i="22"/>
  <c r="KR111" i="22"/>
  <c r="KR110" i="22"/>
  <c r="KR108" i="22"/>
  <c r="KR107" i="22"/>
  <c r="KR106" i="22"/>
  <c r="KR105" i="22"/>
  <c r="KR104" i="22"/>
  <c r="KR103" i="22"/>
  <c r="KR102" i="22"/>
  <c r="KR101" i="22"/>
  <c r="KR100" i="22"/>
  <c r="KR99" i="22"/>
  <c r="KQ115" i="22"/>
  <c r="KQ114" i="22"/>
  <c r="KQ113" i="22"/>
  <c r="KQ112" i="22"/>
  <c r="KQ111" i="22"/>
  <c r="KQ110" i="22"/>
  <c r="KQ108" i="22"/>
  <c r="KQ107" i="22"/>
  <c r="KQ106" i="22"/>
  <c r="KQ105" i="22"/>
  <c r="KQ104" i="22"/>
  <c r="KQ103" i="22"/>
  <c r="KQ102" i="22"/>
  <c r="KQ101" i="22"/>
  <c r="KQ100" i="22"/>
  <c r="KQ99" i="22"/>
  <c r="KP115" i="22"/>
  <c r="KP114" i="22"/>
  <c r="KP113" i="22"/>
  <c r="KP112" i="22"/>
  <c r="KP111" i="22"/>
  <c r="KP110" i="22"/>
  <c r="KP108" i="22"/>
  <c r="KP107" i="22"/>
  <c r="KP106" i="22"/>
  <c r="KP105" i="22"/>
  <c r="KP104" i="22"/>
  <c r="KP103" i="22"/>
  <c r="KP102" i="22"/>
  <c r="KP101" i="22"/>
  <c r="KP100" i="22"/>
  <c r="KP99" i="22"/>
  <c r="KO115" i="22"/>
  <c r="KO114" i="22"/>
  <c r="KO113" i="22"/>
  <c r="KO112" i="22"/>
  <c r="KO111" i="22"/>
  <c r="KO110" i="22"/>
  <c r="KO109" i="22"/>
  <c r="KO108" i="22"/>
  <c r="KO107" i="22"/>
  <c r="KO106" i="22"/>
  <c r="KO105" i="22"/>
  <c r="KO104" i="22"/>
  <c r="KO103" i="22"/>
  <c r="KO102" i="22"/>
  <c r="KO101" i="22"/>
  <c r="KO100" i="22"/>
  <c r="KO99" i="22"/>
  <c r="KN115" i="22"/>
  <c r="KN114" i="22"/>
  <c r="KN113" i="22"/>
  <c r="KN112" i="22"/>
  <c r="KN111" i="22"/>
  <c r="KN110" i="22"/>
  <c r="KN108" i="22"/>
  <c r="KN107" i="22"/>
  <c r="KN106" i="22"/>
  <c r="KN105" i="22"/>
  <c r="KN104" i="22"/>
  <c r="KN103" i="22"/>
  <c r="KN102" i="22"/>
  <c r="KN101" i="22"/>
  <c r="KN100" i="22"/>
  <c r="KN99" i="22"/>
  <c r="KM115" i="22"/>
  <c r="KM114" i="22"/>
  <c r="KM113" i="22"/>
  <c r="KM112" i="22"/>
  <c r="KM111" i="22"/>
  <c r="KM110" i="22"/>
  <c r="KM109" i="22"/>
  <c r="KM108" i="22"/>
  <c r="KM107" i="22"/>
  <c r="KM106" i="22"/>
  <c r="KM105" i="22"/>
  <c r="KM104" i="22"/>
  <c r="KM103" i="22"/>
  <c r="KM102" i="22"/>
  <c r="KM101" i="22"/>
  <c r="KM100" i="22"/>
  <c r="KM99" i="22"/>
  <c r="KL115" i="22"/>
  <c r="KL114" i="22"/>
  <c r="KL113" i="22"/>
  <c r="KL112" i="22"/>
  <c r="KL111" i="22"/>
  <c r="KL110" i="22"/>
  <c r="KL108" i="22"/>
  <c r="KL107" i="22"/>
  <c r="KL106" i="22"/>
  <c r="KL105" i="22"/>
  <c r="KL104" i="22"/>
  <c r="KL103" i="22"/>
  <c r="KL102" i="22"/>
  <c r="KL101" i="22"/>
  <c r="KL100" i="22"/>
  <c r="KL99" i="22"/>
  <c r="KK115" i="22"/>
  <c r="KK114" i="22"/>
  <c r="KK113" i="22"/>
  <c r="KK112" i="22"/>
  <c r="KK111" i="22"/>
  <c r="KK110" i="22"/>
  <c r="KK108" i="22"/>
  <c r="KK107" i="22"/>
  <c r="KK106" i="22"/>
  <c r="KK105" i="22"/>
  <c r="KK104" i="22"/>
  <c r="KK103" i="22"/>
  <c r="KK102" i="22"/>
  <c r="KK101" i="22"/>
  <c r="KK100" i="22"/>
  <c r="KK99" i="22"/>
  <c r="KJ115" i="22"/>
  <c r="KJ114" i="22"/>
  <c r="KJ113" i="22"/>
  <c r="KJ112" i="22"/>
  <c r="KJ111" i="22"/>
  <c r="KJ110" i="22"/>
  <c r="KJ109" i="22"/>
  <c r="KJ108" i="22"/>
  <c r="KJ107" i="22"/>
  <c r="KJ106" i="22"/>
  <c r="KJ105" i="22"/>
  <c r="KJ104" i="22"/>
  <c r="KJ103" i="22"/>
  <c r="KJ102" i="22"/>
  <c r="KJ101" i="22"/>
  <c r="KJ100" i="22"/>
  <c r="KJ99" i="22"/>
  <c r="KI115" i="22"/>
  <c r="KI114" i="22"/>
  <c r="KI113" i="22"/>
  <c r="KI112" i="22"/>
  <c r="KI111" i="22"/>
  <c r="KI110" i="22"/>
  <c r="KI109" i="22"/>
  <c r="KI108" i="22"/>
  <c r="KI107" i="22"/>
  <c r="KI106" i="22"/>
  <c r="KI105" i="22"/>
  <c r="KI104" i="22"/>
  <c r="KI103" i="22"/>
  <c r="KI102" i="22"/>
  <c r="KI101" i="22"/>
  <c r="KI100" i="22"/>
  <c r="KI99" i="22"/>
  <c r="KH115" i="22"/>
  <c r="KH114" i="22"/>
  <c r="KH113" i="22"/>
  <c r="KH112" i="22"/>
  <c r="KH111" i="22"/>
  <c r="KH110" i="22"/>
  <c r="KH108" i="22"/>
  <c r="KH107" i="22"/>
  <c r="KH106" i="22"/>
  <c r="KH105" i="22"/>
  <c r="KH104" i="22"/>
  <c r="KH103" i="22"/>
  <c r="KH102" i="22"/>
  <c r="KH101" i="22"/>
  <c r="KH100" i="22"/>
  <c r="KH99" i="22"/>
  <c r="KG115" i="22"/>
  <c r="KG114" i="22"/>
  <c r="KG113" i="22"/>
  <c r="KG112" i="22"/>
  <c r="KG111" i="22"/>
  <c r="KG110" i="22"/>
  <c r="KG108" i="22"/>
  <c r="KG107" i="22"/>
  <c r="KG106" i="22"/>
  <c r="KG105" i="22"/>
  <c r="KG104" i="22"/>
  <c r="KG103" i="22"/>
  <c r="KG102" i="22"/>
  <c r="KG101" i="22"/>
  <c r="KG100" i="22"/>
  <c r="KG99" i="22"/>
  <c r="KF115" i="22"/>
  <c r="KF114" i="22"/>
  <c r="KF113" i="22"/>
  <c r="KF112" i="22"/>
  <c r="KF111" i="22"/>
  <c r="KF110" i="22"/>
  <c r="KF108" i="22"/>
  <c r="KF107" i="22"/>
  <c r="KF106" i="22"/>
  <c r="KF105" i="22"/>
  <c r="KF104" i="22"/>
  <c r="KF103" i="22"/>
  <c r="KF102" i="22"/>
  <c r="KF101" i="22"/>
  <c r="KF100" i="22"/>
  <c r="KF99" i="22"/>
  <c r="KE115" i="22"/>
  <c r="KE114" i="22"/>
  <c r="KE113" i="22"/>
  <c r="KE112" i="22"/>
  <c r="KE111" i="22"/>
  <c r="KE110" i="22"/>
  <c r="KE109" i="22"/>
  <c r="KE108" i="22"/>
  <c r="KE107" i="22"/>
  <c r="KE106" i="22"/>
  <c r="KE105" i="22"/>
  <c r="KE104" i="22"/>
  <c r="KE103" i="22"/>
  <c r="KE102" i="22"/>
  <c r="KE101" i="22"/>
  <c r="KE100" i="22"/>
  <c r="KE99" i="22"/>
  <c r="KD115" i="22"/>
  <c r="KD114" i="22"/>
  <c r="KD113" i="22"/>
  <c r="KD112" i="22"/>
  <c r="KD111" i="22"/>
  <c r="KD110" i="22"/>
  <c r="KD109" i="22"/>
  <c r="KD108" i="22"/>
  <c r="KD107" i="22"/>
  <c r="KD106" i="22"/>
  <c r="KD105" i="22"/>
  <c r="KD104" i="22"/>
  <c r="KD103" i="22"/>
  <c r="KD102" i="22"/>
  <c r="KD101" i="22"/>
  <c r="KD100" i="22"/>
  <c r="KD99" i="22"/>
  <c r="KC115" i="22"/>
  <c r="KC114" i="22"/>
  <c r="KC113" i="22"/>
  <c r="KC112" i="22"/>
  <c r="KC111" i="22"/>
  <c r="KC110" i="22"/>
  <c r="KC108" i="22"/>
  <c r="KC107" i="22"/>
  <c r="KC106" i="22"/>
  <c r="KC105" i="22"/>
  <c r="KC104" i="22"/>
  <c r="KC103" i="22"/>
  <c r="KC102" i="22"/>
  <c r="KC101" i="22"/>
  <c r="KC100" i="22"/>
  <c r="KC99" i="22"/>
  <c r="KB115" i="22"/>
  <c r="KB114" i="22"/>
  <c r="KB113" i="22"/>
  <c r="KB112" i="22"/>
  <c r="KB111" i="22"/>
  <c r="KB110" i="22"/>
  <c r="KB108" i="22"/>
  <c r="KB107" i="22"/>
  <c r="KB106" i="22"/>
  <c r="KB105" i="22"/>
  <c r="KB104" i="22"/>
  <c r="KB103" i="22"/>
  <c r="KB102" i="22"/>
  <c r="KB101" i="22"/>
  <c r="KB100" i="22"/>
  <c r="KB99" i="22"/>
  <c r="KA115" i="22"/>
  <c r="KA114" i="22"/>
  <c r="KA113" i="22"/>
  <c r="KA112" i="22"/>
  <c r="KA111" i="22"/>
  <c r="KA110" i="22"/>
  <c r="KA108" i="22"/>
  <c r="KA107" i="22"/>
  <c r="KA106" i="22"/>
  <c r="KA105" i="22"/>
  <c r="KA104" i="22"/>
  <c r="KA103" i="22"/>
  <c r="KA102" i="22"/>
  <c r="KA101" i="22"/>
  <c r="KA100" i="22"/>
  <c r="KA99" i="22"/>
  <c r="JZ115" i="22"/>
  <c r="JZ114" i="22"/>
  <c r="JZ113" i="22"/>
  <c r="JZ112" i="22"/>
  <c r="JZ111" i="22"/>
  <c r="JZ110" i="22"/>
  <c r="JZ108" i="22"/>
  <c r="JZ107" i="22"/>
  <c r="JZ106" i="22"/>
  <c r="JZ105" i="22"/>
  <c r="JZ104" i="22"/>
  <c r="JZ103" i="22"/>
  <c r="JZ102" i="22"/>
  <c r="JZ101" i="22"/>
  <c r="JZ100" i="22"/>
  <c r="JZ99" i="22"/>
  <c r="JY115" i="22"/>
  <c r="JY114" i="22"/>
  <c r="JY113" i="22"/>
  <c r="JY112" i="22"/>
  <c r="JY111" i="22"/>
  <c r="JY110" i="22"/>
  <c r="JY108" i="22"/>
  <c r="JY107" i="22"/>
  <c r="JY106" i="22"/>
  <c r="JY105" i="22"/>
  <c r="JY104" i="22"/>
  <c r="JY103" i="22"/>
  <c r="JY102" i="22"/>
  <c r="JY101" i="22"/>
  <c r="JY100" i="22"/>
  <c r="JY99" i="22"/>
  <c r="JX115" i="22"/>
  <c r="JX114" i="22"/>
  <c r="JX113" i="22"/>
  <c r="JX112" i="22"/>
  <c r="JX111" i="22"/>
  <c r="JX110" i="22"/>
  <c r="JX109" i="22"/>
  <c r="JX108" i="22"/>
  <c r="JX107" i="22"/>
  <c r="JX106" i="22"/>
  <c r="JX105" i="22"/>
  <c r="JX104" i="22"/>
  <c r="JX103" i="22"/>
  <c r="JX102" i="22"/>
  <c r="JX101" i="22"/>
  <c r="JX100" i="22"/>
  <c r="JX99" i="22"/>
  <c r="JW115" i="22"/>
  <c r="JW114" i="22"/>
  <c r="JW113" i="22"/>
  <c r="JW112" i="22"/>
  <c r="JW111" i="22"/>
  <c r="JW110" i="22"/>
  <c r="JW108" i="22"/>
  <c r="JW107" i="22"/>
  <c r="JW106" i="22"/>
  <c r="JW105" i="22"/>
  <c r="JW104" i="22"/>
  <c r="JW103" i="22"/>
  <c r="JW102" i="22"/>
  <c r="JW101" i="22"/>
  <c r="JW100" i="22"/>
  <c r="JW99" i="22"/>
  <c r="JV115" i="22"/>
  <c r="JV114" i="22"/>
  <c r="JV113" i="22"/>
  <c r="JV112" i="22"/>
  <c r="JV111" i="22"/>
  <c r="JV110" i="22"/>
  <c r="JV109" i="22"/>
  <c r="JV108" i="22"/>
  <c r="JV107" i="22"/>
  <c r="JV106" i="22"/>
  <c r="JV105" i="22"/>
  <c r="JV104" i="22"/>
  <c r="JV103" i="22"/>
  <c r="JV102" i="22"/>
  <c r="JV101" i="22"/>
  <c r="JV100" i="22"/>
  <c r="JV99" i="22"/>
  <c r="JU115" i="22"/>
  <c r="JU114" i="22"/>
  <c r="JU113" i="22"/>
  <c r="JU112" i="22"/>
  <c r="JU111" i="22"/>
  <c r="JU110" i="22"/>
  <c r="JU108" i="22"/>
  <c r="JU107" i="22"/>
  <c r="JU106" i="22"/>
  <c r="JU105" i="22"/>
  <c r="JU104" i="22"/>
  <c r="JU103" i="22"/>
  <c r="JU102" i="22"/>
  <c r="JU101" i="22"/>
  <c r="JU100" i="22"/>
  <c r="JU99" i="22"/>
  <c r="JT115" i="22"/>
  <c r="JT114" i="22"/>
  <c r="JT113" i="22"/>
  <c r="JT112" i="22"/>
  <c r="JT111" i="22"/>
  <c r="JT110" i="22"/>
  <c r="JT108" i="22"/>
  <c r="JT107" i="22"/>
  <c r="JT106" i="22"/>
  <c r="JT105" i="22"/>
  <c r="JT104" i="22"/>
  <c r="JT103" i="22"/>
  <c r="JT102" i="22"/>
  <c r="JT101" i="22"/>
  <c r="JT100" i="22"/>
  <c r="JT99" i="22"/>
  <c r="JS115" i="22"/>
  <c r="JS114" i="22"/>
  <c r="JS113" i="22"/>
  <c r="JS112" i="22"/>
  <c r="JS111" i="22"/>
  <c r="JS110" i="22"/>
  <c r="JS108" i="22"/>
  <c r="JS107" i="22"/>
  <c r="JS106" i="22"/>
  <c r="JS105" i="22"/>
  <c r="JS104" i="22"/>
  <c r="JS103" i="22"/>
  <c r="JS102" i="22"/>
  <c r="JS101" i="22"/>
  <c r="JS100" i="22"/>
  <c r="JS99" i="22"/>
  <c r="JR115" i="22"/>
  <c r="JR114" i="22"/>
  <c r="JR113" i="22"/>
  <c r="JR112" i="22"/>
  <c r="JR111" i="22"/>
  <c r="JR110" i="22"/>
  <c r="JR109" i="22"/>
  <c r="JR108" i="22"/>
  <c r="JR107" i="22"/>
  <c r="JR106" i="22"/>
  <c r="JR105" i="22"/>
  <c r="JR104" i="22"/>
  <c r="JR103" i="22"/>
  <c r="JR102" i="22"/>
  <c r="JR101" i="22"/>
  <c r="JR100" i="22"/>
  <c r="JR99" i="22"/>
  <c r="JQ115" i="22"/>
  <c r="JQ114" i="22"/>
  <c r="JQ113" i="22"/>
  <c r="JQ112" i="22"/>
  <c r="JQ111" i="22"/>
  <c r="JQ110" i="22"/>
  <c r="JQ108" i="22"/>
  <c r="JQ107" i="22"/>
  <c r="JQ106" i="22"/>
  <c r="JQ105" i="22"/>
  <c r="JQ104" i="22"/>
  <c r="JQ103" i="22"/>
  <c r="JQ102" i="22"/>
  <c r="JQ101" i="22"/>
  <c r="JQ100" i="22"/>
  <c r="JQ99" i="22"/>
  <c r="JP115" i="22"/>
  <c r="JP114" i="22"/>
  <c r="JP113" i="22"/>
  <c r="JP112" i="22"/>
  <c r="JP111" i="22"/>
  <c r="JP110" i="22"/>
  <c r="JP108" i="22"/>
  <c r="JP107" i="22"/>
  <c r="JP106" i="22"/>
  <c r="JP105" i="22"/>
  <c r="JP104" i="22"/>
  <c r="JP103" i="22"/>
  <c r="JP102" i="22"/>
  <c r="JP101" i="22"/>
  <c r="JP100" i="22"/>
  <c r="JP99" i="22"/>
  <c r="JO115" i="22"/>
  <c r="JO114" i="22"/>
  <c r="JO113" i="22"/>
  <c r="JO112" i="22"/>
  <c r="JO111" i="22"/>
  <c r="JO110" i="22"/>
  <c r="JO109" i="22"/>
  <c r="JO108" i="22"/>
  <c r="JO107" i="22"/>
  <c r="JO106" i="22"/>
  <c r="JO105" i="22"/>
  <c r="JO104" i="22"/>
  <c r="JO103" i="22"/>
  <c r="JO102" i="22"/>
  <c r="JO101" i="22"/>
  <c r="JO100" i="22"/>
  <c r="JO99" i="22"/>
  <c r="JN115" i="22"/>
  <c r="JN114" i="22"/>
  <c r="JN113" i="22"/>
  <c r="JN112" i="22"/>
  <c r="JN111" i="22"/>
  <c r="JN110" i="22"/>
  <c r="JN109" i="22"/>
  <c r="JN108" i="22"/>
  <c r="JN107" i="22"/>
  <c r="JN106" i="22"/>
  <c r="JN105" i="22"/>
  <c r="JN104" i="22"/>
  <c r="JN103" i="22"/>
  <c r="JN102" i="22"/>
  <c r="JN101" i="22"/>
  <c r="JN100" i="22"/>
  <c r="JN99" i="22"/>
  <c r="JM115" i="22"/>
  <c r="JM114" i="22"/>
  <c r="JM113" i="22"/>
  <c r="JM112" i="22"/>
  <c r="JM111" i="22"/>
  <c r="JM110" i="22"/>
  <c r="JM109" i="22"/>
  <c r="JM108" i="22"/>
  <c r="JM107" i="22"/>
  <c r="JM106" i="22"/>
  <c r="JM105" i="22"/>
  <c r="JM104" i="22"/>
  <c r="JM103" i="22"/>
  <c r="JM102" i="22"/>
  <c r="JM101" i="22"/>
  <c r="JM100" i="22"/>
  <c r="JM99" i="22"/>
  <c r="JL115" i="22"/>
  <c r="JL114" i="22"/>
  <c r="JL113" i="22"/>
  <c r="JL112" i="22"/>
  <c r="JL111" i="22"/>
  <c r="JL110" i="22"/>
  <c r="JL108" i="22"/>
  <c r="JL107" i="22"/>
  <c r="JL106" i="22"/>
  <c r="JL105" i="22"/>
  <c r="JL104" i="22"/>
  <c r="JL103" i="22"/>
  <c r="JL102" i="22"/>
  <c r="JL101" i="22"/>
  <c r="JL100" i="22"/>
  <c r="JL99" i="22"/>
  <c r="JK115" i="22"/>
  <c r="JK114" i="22"/>
  <c r="JK113" i="22"/>
  <c r="JK112" i="22"/>
  <c r="JK111" i="22"/>
  <c r="JK110" i="22"/>
  <c r="JK109" i="22"/>
  <c r="JK108" i="22"/>
  <c r="JK107" i="22"/>
  <c r="JK106" i="22"/>
  <c r="JK105" i="22"/>
  <c r="JK104" i="22"/>
  <c r="JK103" i="22"/>
  <c r="JK102" i="22"/>
  <c r="JK101" i="22"/>
  <c r="JK100" i="22"/>
  <c r="JK99" i="22"/>
  <c r="JJ115" i="22"/>
  <c r="JJ114" i="22"/>
  <c r="JJ113" i="22"/>
  <c r="JJ112" i="22"/>
  <c r="JJ111" i="22"/>
  <c r="JJ110" i="22"/>
  <c r="JJ108" i="22"/>
  <c r="JJ107" i="22"/>
  <c r="JJ106" i="22"/>
  <c r="JJ105" i="22"/>
  <c r="JJ104" i="22"/>
  <c r="JJ103" i="22"/>
  <c r="JJ102" i="22"/>
  <c r="JJ101" i="22"/>
  <c r="JJ100" i="22"/>
  <c r="JJ99" i="22"/>
  <c r="JI115" i="22"/>
  <c r="JI114" i="22"/>
  <c r="JI113" i="22"/>
  <c r="JI112" i="22"/>
  <c r="JI111" i="22"/>
  <c r="JI110" i="22"/>
  <c r="JI109" i="22"/>
  <c r="JI108" i="22"/>
  <c r="JI107" i="22"/>
  <c r="JI106" i="22"/>
  <c r="JI105" i="22"/>
  <c r="JI104" i="22"/>
  <c r="JI103" i="22"/>
  <c r="JI102" i="22"/>
  <c r="JI101" i="22"/>
  <c r="JI100" i="22"/>
  <c r="JI99" i="22"/>
  <c r="JH115" i="22"/>
  <c r="JH114" i="22"/>
  <c r="JH113" i="22"/>
  <c r="JH112" i="22"/>
  <c r="JH111" i="22"/>
  <c r="JH110" i="22"/>
  <c r="JH108" i="22"/>
  <c r="JH107" i="22"/>
  <c r="JH106" i="22"/>
  <c r="JH105" i="22"/>
  <c r="JH104" i="22"/>
  <c r="JH103" i="22"/>
  <c r="JH102" i="22"/>
  <c r="JH101" i="22"/>
  <c r="JH100" i="22"/>
  <c r="JH99" i="22"/>
  <c r="JG115" i="22"/>
  <c r="JG114" i="22"/>
  <c r="JG113" i="22"/>
  <c r="JG112" i="22"/>
  <c r="JG111" i="22"/>
  <c r="JG110" i="22"/>
  <c r="JG109" i="22"/>
  <c r="JG108" i="22"/>
  <c r="JG107" i="22"/>
  <c r="JG106" i="22"/>
  <c r="JG105" i="22"/>
  <c r="JG104" i="22"/>
  <c r="JG103" i="22"/>
  <c r="JG102" i="22"/>
  <c r="JG101" i="22"/>
  <c r="JG100" i="22"/>
  <c r="JG99" i="22"/>
  <c r="JF115" i="22"/>
  <c r="JF114" i="22"/>
  <c r="JF113" i="22"/>
  <c r="JF112" i="22"/>
  <c r="JF111" i="22"/>
  <c r="JF110" i="22"/>
  <c r="JF109" i="22"/>
  <c r="JF108" i="22"/>
  <c r="JF107" i="22"/>
  <c r="JF106" i="22"/>
  <c r="JF105" i="22"/>
  <c r="JF104" i="22"/>
  <c r="JF103" i="22"/>
  <c r="JF102" i="22"/>
  <c r="JF101" i="22"/>
  <c r="JF100" i="22"/>
  <c r="JF99" i="22"/>
  <c r="JE115" i="22"/>
  <c r="JE114" i="22"/>
  <c r="JE113" i="22"/>
  <c r="JE112" i="22"/>
  <c r="JE111" i="22"/>
  <c r="JE110" i="22"/>
  <c r="JE109" i="22"/>
  <c r="JE108" i="22"/>
  <c r="JE107" i="22"/>
  <c r="JE106" i="22"/>
  <c r="JE105" i="22"/>
  <c r="JE104" i="22"/>
  <c r="JE103" i="22"/>
  <c r="JE102" i="22"/>
  <c r="JE101" i="22"/>
  <c r="JE100" i="22"/>
  <c r="JE99" i="22"/>
  <c r="JD115" i="22"/>
  <c r="JD114" i="22"/>
  <c r="JD113" i="22"/>
  <c r="JD112" i="22"/>
  <c r="JD111" i="22"/>
  <c r="JD110" i="22"/>
  <c r="JD108" i="22"/>
  <c r="JD107" i="22"/>
  <c r="JD106" i="22"/>
  <c r="JD105" i="22"/>
  <c r="JD104" i="22"/>
  <c r="JD103" i="22"/>
  <c r="JD102" i="22"/>
  <c r="JD101" i="22"/>
  <c r="JD100" i="22"/>
  <c r="JD99" i="22"/>
  <c r="JC115" i="22"/>
  <c r="JC114" i="22"/>
  <c r="JC113" i="22"/>
  <c r="JC112" i="22"/>
  <c r="JC111" i="22"/>
  <c r="JC110" i="22"/>
  <c r="JC109" i="22"/>
  <c r="JC108" i="22"/>
  <c r="JC107" i="22"/>
  <c r="JC106" i="22"/>
  <c r="JC105" i="22"/>
  <c r="JC104" i="22"/>
  <c r="JC103" i="22"/>
  <c r="JC102" i="22"/>
  <c r="JC101" i="22"/>
  <c r="JC100" i="22"/>
  <c r="JC99" i="22"/>
  <c r="JB115" i="22"/>
  <c r="JB114" i="22"/>
  <c r="JB113" i="22"/>
  <c r="JB112" i="22"/>
  <c r="JB111" i="22"/>
  <c r="JB110" i="22"/>
  <c r="JB109" i="22"/>
  <c r="JB108" i="22"/>
  <c r="JB107" i="22"/>
  <c r="JB106" i="22"/>
  <c r="JB105" i="22"/>
  <c r="JB104" i="22"/>
  <c r="JB103" i="22"/>
  <c r="JB102" i="22"/>
  <c r="JB101" i="22"/>
  <c r="JB100" i="22"/>
  <c r="JB99" i="22"/>
  <c r="JA115" i="22"/>
  <c r="JA114" i="22"/>
  <c r="JA113" i="22"/>
  <c r="JA112" i="22"/>
  <c r="JA111" i="22"/>
  <c r="JA110" i="22"/>
  <c r="JA108" i="22"/>
  <c r="JA107" i="22"/>
  <c r="JA106" i="22"/>
  <c r="JA105" i="22"/>
  <c r="JA104" i="22"/>
  <c r="JA103" i="22"/>
  <c r="JA102" i="22"/>
  <c r="JA101" i="22"/>
  <c r="JA100" i="22"/>
  <c r="JA99" i="22"/>
  <c r="IZ115" i="22"/>
  <c r="IZ114" i="22"/>
  <c r="IZ113" i="22"/>
  <c r="IZ112" i="22"/>
  <c r="IZ111" i="22"/>
  <c r="IZ110" i="22"/>
  <c r="IZ109" i="22"/>
  <c r="IZ108" i="22"/>
  <c r="IZ107" i="22"/>
  <c r="IZ106" i="22"/>
  <c r="IZ105" i="22"/>
  <c r="IZ104" i="22"/>
  <c r="IZ103" i="22"/>
  <c r="IZ102" i="22"/>
  <c r="IZ101" i="22"/>
  <c r="IZ100" i="22"/>
  <c r="IZ99" i="22"/>
  <c r="IY115" i="22"/>
  <c r="IY114" i="22"/>
  <c r="IY113" i="22"/>
  <c r="IY112" i="22"/>
  <c r="IY111" i="22"/>
  <c r="IY110" i="22"/>
  <c r="IY109" i="22"/>
  <c r="IY108" i="22"/>
  <c r="IY107" i="22"/>
  <c r="IY106" i="22"/>
  <c r="IY105" i="22"/>
  <c r="IY104" i="22"/>
  <c r="IY103" i="22"/>
  <c r="IY102" i="22"/>
  <c r="IY101" i="22"/>
  <c r="IY100" i="22"/>
  <c r="IY99" i="22"/>
  <c r="IX115" i="22"/>
  <c r="IX114" i="22"/>
  <c r="IX113" i="22"/>
  <c r="IX112" i="22"/>
  <c r="IX111" i="22"/>
  <c r="IX110" i="22"/>
  <c r="IX109" i="22"/>
  <c r="IX108" i="22"/>
  <c r="IX107" i="22"/>
  <c r="IX106" i="22"/>
  <c r="IX105" i="22"/>
  <c r="IX104" i="22"/>
  <c r="IX103" i="22"/>
  <c r="IX102" i="22"/>
  <c r="IX101" i="22"/>
  <c r="IX100" i="22"/>
  <c r="IX99" i="22"/>
  <c r="IW115" i="22"/>
  <c r="IW114" i="22"/>
  <c r="IW113" i="22"/>
  <c r="IW112" i="22"/>
  <c r="IW111" i="22"/>
  <c r="IW110" i="22"/>
  <c r="IW108" i="22"/>
  <c r="IW107" i="22"/>
  <c r="IW106" i="22"/>
  <c r="IW105" i="22"/>
  <c r="IW104" i="22"/>
  <c r="IW103" i="22"/>
  <c r="IW102" i="22"/>
  <c r="IW101" i="22"/>
  <c r="IW100" i="22"/>
  <c r="IW99" i="22"/>
  <c r="IV115" i="22"/>
  <c r="IV114" i="22"/>
  <c r="IV113" i="22"/>
  <c r="IV112" i="22"/>
  <c r="IV111" i="22"/>
  <c r="IV110" i="22"/>
  <c r="IV108" i="22"/>
  <c r="IV107" i="22"/>
  <c r="IV106" i="22"/>
  <c r="IV105" i="22"/>
  <c r="IV104" i="22"/>
  <c r="IV103" i="22"/>
  <c r="IV102" i="22"/>
  <c r="IV101" i="22"/>
  <c r="IV100" i="22"/>
  <c r="IV99" i="22"/>
  <c r="IU115" i="22"/>
  <c r="IU114" i="22"/>
  <c r="IU113" i="22"/>
  <c r="IU112" i="22"/>
  <c r="IU111" i="22"/>
  <c r="IU110" i="22"/>
  <c r="IU108" i="22"/>
  <c r="IU107" i="22"/>
  <c r="IU106" i="22"/>
  <c r="IU105" i="22"/>
  <c r="IU104" i="22"/>
  <c r="IU103" i="22"/>
  <c r="IU102" i="22"/>
  <c r="IU101" i="22"/>
  <c r="IU100" i="22"/>
  <c r="IU99" i="22"/>
  <c r="IT115" i="22"/>
  <c r="IT114" i="22"/>
  <c r="IT113" i="22"/>
  <c r="IT112" i="22"/>
  <c r="IT111" i="22"/>
  <c r="IT110" i="22"/>
  <c r="IT108" i="22"/>
  <c r="IT107" i="22"/>
  <c r="IT106" i="22"/>
  <c r="IT105" i="22"/>
  <c r="IT104" i="22"/>
  <c r="IT103" i="22"/>
  <c r="IT102" i="22"/>
  <c r="IT101" i="22"/>
  <c r="IT100" i="22"/>
  <c r="IT99" i="22"/>
  <c r="IS115" i="22"/>
  <c r="IS114" i="22"/>
  <c r="IS113" i="22"/>
  <c r="IS112" i="22"/>
  <c r="IS111" i="22"/>
  <c r="IS110" i="22"/>
  <c r="IS109" i="22"/>
  <c r="IS108" i="22"/>
  <c r="IS107" i="22"/>
  <c r="IS106" i="22"/>
  <c r="IS105" i="22"/>
  <c r="IS104" i="22"/>
  <c r="IS103" i="22"/>
  <c r="IS102" i="22"/>
  <c r="IS101" i="22"/>
  <c r="IS100" i="22"/>
  <c r="IS99" i="22"/>
  <c r="IR115" i="22"/>
  <c r="IR114" i="22"/>
  <c r="IR113" i="22"/>
  <c r="IR112" i="22"/>
  <c r="IR111" i="22"/>
  <c r="IR110" i="22"/>
  <c r="IR108" i="22"/>
  <c r="IR107" i="22"/>
  <c r="IR106" i="22"/>
  <c r="IR105" i="22"/>
  <c r="IR104" i="22"/>
  <c r="IR103" i="22"/>
  <c r="IR102" i="22"/>
  <c r="IR101" i="22"/>
  <c r="IR100" i="22"/>
  <c r="IR99" i="22"/>
  <c r="IQ115" i="22"/>
  <c r="IQ114" i="22"/>
  <c r="IQ113" i="22"/>
  <c r="IQ112" i="22"/>
  <c r="IQ111" i="22"/>
  <c r="IQ110" i="22"/>
  <c r="IQ109" i="22"/>
  <c r="IQ108" i="22"/>
  <c r="IQ107" i="22"/>
  <c r="IQ106" i="22"/>
  <c r="IQ105" i="22"/>
  <c r="IQ104" i="22"/>
  <c r="IQ103" i="22"/>
  <c r="IQ102" i="22"/>
  <c r="IQ101" i="22"/>
  <c r="IQ100" i="22"/>
  <c r="IQ99" i="22"/>
  <c r="IP115" i="22"/>
  <c r="IP114" i="22"/>
  <c r="IP113" i="22"/>
  <c r="IP112" i="22"/>
  <c r="IP111" i="22"/>
  <c r="IP110" i="22"/>
  <c r="IP109" i="22"/>
  <c r="IP108" i="22"/>
  <c r="IP107" i="22"/>
  <c r="IP106" i="22"/>
  <c r="IP105" i="22"/>
  <c r="IP104" i="22"/>
  <c r="IP103" i="22"/>
  <c r="IP102" i="22"/>
  <c r="IP101" i="22"/>
  <c r="IP100" i="22"/>
  <c r="IP99" i="22"/>
  <c r="IO115" i="22"/>
  <c r="IO114" i="22"/>
  <c r="IO113" i="22"/>
  <c r="IO112" i="22"/>
  <c r="IO111" i="22"/>
  <c r="IO110" i="22"/>
  <c r="IO109" i="22"/>
  <c r="IO108" i="22"/>
  <c r="IO107" i="22"/>
  <c r="IO106" i="22"/>
  <c r="IO105" i="22"/>
  <c r="IO104" i="22"/>
  <c r="IO103" i="22"/>
  <c r="IO102" i="22"/>
  <c r="IO101" i="22"/>
  <c r="IO100" i="22"/>
  <c r="IO99" i="22"/>
  <c r="IN115" i="22"/>
  <c r="IN114" i="22"/>
  <c r="IN113" i="22"/>
  <c r="IN112" i="22"/>
  <c r="IN111" i="22"/>
  <c r="IN110" i="22"/>
  <c r="IN108" i="22"/>
  <c r="IN107" i="22"/>
  <c r="IN106" i="22"/>
  <c r="IN105" i="22"/>
  <c r="IN104" i="22"/>
  <c r="IN103" i="22"/>
  <c r="IN102" i="22"/>
  <c r="IN101" i="22"/>
  <c r="IN100" i="22"/>
  <c r="IN99" i="22"/>
  <c r="IM115" i="22"/>
  <c r="IM114" i="22"/>
  <c r="IM113" i="22"/>
  <c r="IM112" i="22"/>
  <c r="IM111" i="22"/>
  <c r="IM110" i="22"/>
  <c r="IM108" i="22"/>
  <c r="IM107" i="22"/>
  <c r="IM106" i="22"/>
  <c r="IM105" i="22"/>
  <c r="IM104" i="22"/>
  <c r="IM103" i="22"/>
  <c r="IM102" i="22"/>
  <c r="IM101" i="22"/>
  <c r="IM100" i="22"/>
  <c r="IM99" i="22"/>
  <c r="IL115" i="22"/>
  <c r="IL114" i="22"/>
  <c r="IL113" i="22"/>
  <c r="IL112" i="22"/>
  <c r="IL111" i="22"/>
  <c r="IL110" i="22"/>
  <c r="IL108" i="22"/>
  <c r="IL107" i="22"/>
  <c r="IL106" i="22"/>
  <c r="IL105" i="22"/>
  <c r="IL104" i="22"/>
  <c r="IL103" i="22"/>
  <c r="IL102" i="22"/>
  <c r="IL101" i="22"/>
  <c r="IL100" i="22"/>
  <c r="IL99" i="22"/>
  <c r="IK115" i="22"/>
  <c r="IK114" i="22"/>
  <c r="IK113" i="22"/>
  <c r="IK112" i="22"/>
  <c r="IK111" i="22"/>
  <c r="IK110" i="22"/>
  <c r="IK108" i="22"/>
  <c r="IK107" i="22"/>
  <c r="IK106" i="22"/>
  <c r="IK105" i="22"/>
  <c r="IK104" i="22"/>
  <c r="IK103" i="22"/>
  <c r="IK102" i="22"/>
  <c r="IK101" i="22"/>
  <c r="IK100" i="22"/>
  <c r="IK99" i="22"/>
  <c r="IJ115" i="22"/>
  <c r="IJ114" i="22"/>
  <c r="IJ113" i="22"/>
  <c r="IJ112" i="22"/>
  <c r="IJ111" i="22"/>
  <c r="IJ110" i="22"/>
  <c r="IJ108" i="22"/>
  <c r="IJ107" i="22"/>
  <c r="IJ106" i="22"/>
  <c r="IJ105" i="22"/>
  <c r="IJ104" i="22"/>
  <c r="IJ103" i="22"/>
  <c r="IJ102" i="22"/>
  <c r="IJ101" i="22"/>
  <c r="IJ100" i="22"/>
  <c r="IJ99" i="22"/>
  <c r="II115" i="22"/>
  <c r="II114" i="22"/>
  <c r="II113" i="22"/>
  <c r="II112" i="22"/>
  <c r="II111" i="22"/>
  <c r="II110" i="22"/>
  <c r="II108" i="22"/>
  <c r="II107" i="22"/>
  <c r="II106" i="22"/>
  <c r="II105" i="22"/>
  <c r="II104" i="22"/>
  <c r="II103" i="22"/>
  <c r="II102" i="22"/>
  <c r="II101" i="22"/>
  <c r="II100" i="22"/>
  <c r="II99" i="22"/>
  <c r="IH115" i="22"/>
  <c r="IH114" i="22"/>
  <c r="IH113" i="22"/>
  <c r="IH112" i="22"/>
  <c r="IH111" i="22"/>
  <c r="IH110" i="22"/>
  <c r="IH108" i="22"/>
  <c r="IH107" i="22"/>
  <c r="IH106" i="22"/>
  <c r="IH105" i="22"/>
  <c r="IH104" i="22"/>
  <c r="IH103" i="22"/>
  <c r="IH102" i="22"/>
  <c r="IH101" i="22"/>
  <c r="IH100" i="22"/>
  <c r="IH99" i="22"/>
  <c r="IG115" i="22"/>
  <c r="IG114" i="22"/>
  <c r="IG113" i="22"/>
  <c r="IG112" i="22"/>
  <c r="IG111" i="22"/>
  <c r="IG110" i="22"/>
  <c r="IG109" i="22"/>
  <c r="IG108" i="22"/>
  <c r="IG107" i="22"/>
  <c r="IG106" i="22"/>
  <c r="IG105" i="22"/>
  <c r="IG104" i="22"/>
  <c r="IG103" i="22"/>
  <c r="IG102" i="22"/>
  <c r="IG101" i="22"/>
  <c r="IG100" i="22"/>
  <c r="IG99" i="22"/>
  <c r="IF115" i="22"/>
  <c r="IF114" i="22"/>
  <c r="IF113" i="22"/>
  <c r="IF112" i="22"/>
  <c r="IF111" i="22"/>
  <c r="IF110" i="22"/>
  <c r="IF108" i="22"/>
  <c r="IF107" i="22"/>
  <c r="IF106" i="22"/>
  <c r="IF105" i="22"/>
  <c r="IF104" i="22"/>
  <c r="IF103" i="22"/>
  <c r="IF102" i="22"/>
  <c r="IF101" i="22"/>
  <c r="IF100" i="22"/>
  <c r="IF99" i="22"/>
  <c r="IE115" i="22"/>
  <c r="IE114" i="22"/>
  <c r="IE113" i="22"/>
  <c r="IE112" i="22"/>
  <c r="IE111" i="22"/>
  <c r="IE110" i="22"/>
  <c r="IE109" i="22"/>
  <c r="IE108" i="22"/>
  <c r="IE107" i="22"/>
  <c r="IE106" i="22"/>
  <c r="IE105" i="22"/>
  <c r="IE104" i="22"/>
  <c r="IE103" i="22"/>
  <c r="IE102" i="22"/>
  <c r="IE101" i="22"/>
  <c r="IE100" i="22"/>
  <c r="IE99" i="22"/>
  <c r="ID115" i="22"/>
  <c r="ID114" i="22"/>
  <c r="ID113" i="22"/>
  <c r="ID112" i="22"/>
  <c r="ID111" i="22"/>
  <c r="ID110" i="22"/>
  <c r="ID108" i="22"/>
  <c r="ID107" i="22"/>
  <c r="ID106" i="22"/>
  <c r="ID105" i="22"/>
  <c r="ID104" i="22"/>
  <c r="ID103" i="22"/>
  <c r="ID102" i="22"/>
  <c r="ID101" i="22"/>
  <c r="ID100" i="22"/>
  <c r="ID99" i="22"/>
  <c r="IC115" i="22"/>
  <c r="IC114" i="22"/>
  <c r="IC113" i="22"/>
  <c r="IC112" i="22"/>
  <c r="IC111" i="22"/>
  <c r="IC110" i="22"/>
  <c r="IC109" i="22"/>
  <c r="IC108" i="22"/>
  <c r="IC107" i="22"/>
  <c r="IC106" i="22"/>
  <c r="IC105" i="22"/>
  <c r="IC104" i="22"/>
  <c r="IC103" i="22"/>
  <c r="IC102" i="22"/>
  <c r="IC101" i="22"/>
  <c r="IC100" i="22"/>
  <c r="IC99" i="22"/>
  <c r="IB115" i="22"/>
  <c r="IB114" i="22"/>
  <c r="IB113" i="22"/>
  <c r="IB112" i="22"/>
  <c r="IB111" i="22"/>
  <c r="IB110" i="22"/>
  <c r="IB108" i="22"/>
  <c r="IB107" i="22"/>
  <c r="IB106" i="22"/>
  <c r="IB105" i="22"/>
  <c r="IB104" i="22"/>
  <c r="IB103" i="22"/>
  <c r="IB102" i="22"/>
  <c r="IB101" i="22"/>
  <c r="IB100" i="22"/>
  <c r="IB99" i="22"/>
  <c r="IA115" i="22"/>
  <c r="IA114" i="22"/>
  <c r="IA113" i="22"/>
  <c r="IA112" i="22"/>
  <c r="IA111" i="22"/>
  <c r="IA110" i="22"/>
  <c r="IA109" i="22"/>
  <c r="IA108" i="22"/>
  <c r="IA107" i="22"/>
  <c r="IA106" i="22"/>
  <c r="IA105" i="22"/>
  <c r="IA104" i="22"/>
  <c r="IA103" i="22"/>
  <c r="IA102" i="22"/>
  <c r="IA101" i="22"/>
  <c r="IA100" i="22"/>
  <c r="IA99" i="22"/>
  <c r="HZ115" i="22"/>
  <c r="HZ114" i="22"/>
  <c r="HZ113" i="22"/>
  <c r="HZ112" i="22"/>
  <c r="HZ111" i="22"/>
  <c r="HZ110" i="22"/>
  <c r="HZ109" i="22"/>
  <c r="HZ108" i="22"/>
  <c r="HZ107" i="22"/>
  <c r="HZ106" i="22"/>
  <c r="HZ105" i="22"/>
  <c r="HZ104" i="22"/>
  <c r="HZ103" i="22"/>
  <c r="HZ102" i="22"/>
  <c r="HZ101" i="22"/>
  <c r="HZ100" i="22"/>
  <c r="HZ99" i="22"/>
  <c r="HY115" i="22"/>
  <c r="HY114" i="22"/>
  <c r="HY113" i="22"/>
  <c r="HY112" i="22"/>
  <c r="HY111" i="22"/>
  <c r="HY110" i="22"/>
  <c r="HY108" i="22"/>
  <c r="HY107" i="22"/>
  <c r="HY106" i="22"/>
  <c r="HY105" i="22"/>
  <c r="HY104" i="22"/>
  <c r="HY103" i="22"/>
  <c r="HY102" i="22"/>
  <c r="HY101" i="22"/>
  <c r="HY100" i="22"/>
  <c r="HY99" i="22"/>
  <c r="HX115" i="22"/>
  <c r="HX114" i="22"/>
  <c r="HX113" i="22"/>
  <c r="HX112" i="22"/>
  <c r="HX111" i="22"/>
  <c r="HX110" i="22"/>
  <c r="HX108" i="22"/>
  <c r="HX107" i="22"/>
  <c r="HX106" i="22"/>
  <c r="HX105" i="22"/>
  <c r="HX104" i="22"/>
  <c r="HX103" i="22"/>
  <c r="HX102" i="22"/>
  <c r="HX101" i="22"/>
  <c r="HX100" i="22"/>
  <c r="HX99" i="22"/>
  <c r="HW115" i="22"/>
  <c r="HW114" i="22"/>
  <c r="HW113" i="22"/>
  <c r="HW112" i="22"/>
  <c r="HW111" i="22"/>
  <c r="HW110" i="22"/>
  <c r="HW108" i="22"/>
  <c r="HW107" i="22"/>
  <c r="HW106" i="22"/>
  <c r="HW105" i="22"/>
  <c r="HW104" i="22"/>
  <c r="HW103" i="22"/>
  <c r="HW102" i="22"/>
  <c r="HW101" i="22"/>
  <c r="HW100" i="22"/>
  <c r="HW99" i="22"/>
  <c r="HU115" i="22"/>
  <c r="HU114" i="22"/>
  <c r="HU113" i="22"/>
  <c r="HU112" i="22"/>
  <c r="HU111" i="22"/>
  <c r="HU110" i="22"/>
  <c r="HU109" i="22"/>
  <c r="HU108" i="22"/>
  <c r="HU107" i="22"/>
  <c r="HU106" i="22"/>
  <c r="HU105" i="22"/>
  <c r="HU104" i="22"/>
  <c r="HU103" i="22"/>
  <c r="HU102" i="22"/>
  <c r="HU101" i="22"/>
  <c r="HU100" i="22"/>
  <c r="HU99" i="22"/>
  <c r="HT115" i="22"/>
  <c r="HT114" i="22"/>
  <c r="HT113" i="22"/>
  <c r="HT112" i="22"/>
  <c r="HT111" i="22"/>
  <c r="HT110" i="22"/>
  <c r="HT109" i="22"/>
  <c r="HT108" i="22"/>
  <c r="HT107" i="22"/>
  <c r="HT106" i="22"/>
  <c r="HT105" i="22"/>
  <c r="HT104" i="22"/>
  <c r="HT103" i="22"/>
  <c r="HT102" i="22"/>
  <c r="HT101" i="22"/>
  <c r="HT100" i="22"/>
  <c r="HT99" i="22"/>
  <c r="HS115" i="22"/>
  <c r="HS114" i="22"/>
  <c r="HS113" i="22"/>
  <c r="HS112" i="22"/>
  <c r="HS111" i="22"/>
  <c r="HS110" i="22"/>
  <c r="HS108" i="22"/>
  <c r="HS107" i="22"/>
  <c r="HS106" i="22"/>
  <c r="HS105" i="22"/>
  <c r="HS104" i="22"/>
  <c r="HS103" i="22"/>
  <c r="HS102" i="22"/>
  <c r="HS101" i="22"/>
  <c r="HS100" i="22"/>
  <c r="HS99" i="22"/>
  <c r="HR115" i="22"/>
  <c r="HR114" i="22"/>
  <c r="HR113" i="22"/>
  <c r="HR112" i="22"/>
  <c r="HR111" i="22"/>
  <c r="HR110" i="22"/>
  <c r="HR109" i="22"/>
  <c r="HR108" i="22"/>
  <c r="HR107" i="22"/>
  <c r="HR106" i="22"/>
  <c r="HR105" i="22"/>
  <c r="HR104" i="22"/>
  <c r="HR103" i="22"/>
  <c r="HR102" i="22"/>
  <c r="HR101" i="22"/>
  <c r="HR100" i="22"/>
  <c r="HR99" i="22"/>
  <c r="HQ115" i="22"/>
  <c r="HQ114" i="22"/>
  <c r="HQ113" i="22"/>
  <c r="HQ112" i="22"/>
  <c r="HQ111" i="22"/>
  <c r="HQ110" i="22"/>
  <c r="HQ108" i="22"/>
  <c r="HQ107" i="22"/>
  <c r="HQ106" i="22"/>
  <c r="HQ105" i="22"/>
  <c r="HQ104" i="22"/>
  <c r="HQ103" i="22"/>
  <c r="HQ102" i="22"/>
  <c r="HQ101" i="22"/>
  <c r="HQ100" i="22"/>
  <c r="HQ99" i="22"/>
  <c r="HP115" i="22"/>
  <c r="HP114" i="22"/>
  <c r="HP113" i="22"/>
  <c r="HP112" i="22"/>
  <c r="HP111" i="22"/>
  <c r="HP110" i="22"/>
  <c r="HP108" i="22"/>
  <c r="HP107" i="22"/>
  <c r="HP106" i="22"/>
  <c r="HP105" i="22"/>
  <c r="HP104" i="22"/>
  <c r="HP103" i="22"/>
  <c r="HP102" i="22"/>
  <c r="HP101" i="22"/>
  <c r="HP100" i="22"/>
  <c r="HP99" i="22"/>
  <c r="HO115" i="22"/>
  <c r="HO114" i="22"/>
  <c r="HO113" i="22"/>
  <c r="HO112" i="22"/>
  <c r="HO111" i="22"/>
  <c r="HO110" i="22"/>
  <c r="HO108" i="22"/>
  <c r="HO107" i="22"/>
  <c r="HO106" i="22"/>
  <c r="HO105" i="22"/>
  <c r="HO104" i="22"/>
  <c r="HO103" i="22"/>
  <c r="HO102" i="22"/>
  <c r="HO101" i="22"/>
  <c r="HO100" i="22"/>
  <c r="HO99" i="22"/>
  <c r="HN115" i="22"/>
  <c r="HN114" i="22"/>
  <c r="HN113" i="22"/>
  <c r="HN112" i="22"/>
  <c r="HN111" i="22"/>
  <c r="HN110" i="22"/>
  <c r="HN108" i="22"/>
  <c r="HN107" i="22"/>
  <c r="HN106" i="22"/>
  <c r="HN105" i="22"/>
  <c r="HN104" i="22"/>
  <c r="HN103" i="22"/>
  <c r="HN102" i="22"/>
  <c r="HN101" i="22"/>
  <c r="HN100" i="22"/>
  <c r="HN99" i="22"/>
  <c r="HM115" i="22"/>
  <c r="HM114" i="22"/>
  <c r="HM113" i="22"/>
  <c r="HM112" i="22"/>
  <c r="HM111" i="22"/>
  <c r="HM110" i="22"/>
  <c r="HM109" i="22"/>
  <c r="HM108" i="22"/>
  <c r="HM107" i="22"/>
  <c r="HM106" i="22"/>
  <c r="HM105" i="22"/>
  <c r="HM104" i="22"/>
  <c r="HM103" i="22"/>
  <c r="HM102" i="22"/>
  <c r="HM101" i="22"/>
  <c r="HM100" i="22"/>
  <c r="HM99" i="22"/>
  <c r="HL115" i="22"/>
  <c r="HL114" i="22"/>
  <c r="HL113" i="22"/>
  <c r="HL112" i="22"/>
  <c r="HL111" i="22"/>
  <c r="HL110" i="22"/>
  <c r="HL109" i="22"/>
  <c r="HL108" i="22"/>
  <c r="HL107" i="22"/>
  <c r="HL106" i="22"/>
  <c r="HL105" i="22"/>
  <c r="HL104" i="22"/>
  <c r="HL103" i="22"/>
  <c r="HL102" i="22"/>
  <c r="HL101" i="22"/>
  <c r="HL100" i="22"/>
  <c r="HL99" i="22"/>
  <c r="HK115" i="22"/>
  <c r="HK114" i="22"/>
  <c r="HK113" i="22"/>
  <c r="HK112" i="22"/>
  <c r="HK111" i="22"/>
  <c r="HK110" i="22"/>
  <c r="HK109" i="22"/>
  <c r="HK108" i="22"/>
  <c r="HK107" i="22"/>
  <c r="HK106" i="22"/>
  <c r="HK105" i="22"/>
  <c r="HK104" i="22"/>
  <c r="HK103" i="22"/>
  <c r="HK102" i="22"/>
  <c r="HK101" i="22"/>
  <c r="HK100" i="22"/>
  <c r="HK99" i="22"/>
  <c r="HJ115" i="22"/>
  <c r="HJ114" i="22"/>
  <c r="HJ113" i="22"/>
  <c r="HJ112" i="22"/>
  <c r="HJ111" i="22"/>
  <c r="HJ110" i="22"/>
  <c r="HJ108" i="22"/>
  <c r="HJ107" i="22"/>
  <c r="HJ106" i="22"/>
  <c r="HJ105" i="22"/>
  <c r="HJ104" i="22"/>
  <c r="HJ103" i="22"/>
  <c r="HJ102" i="22"/>
  <c r="HJ101" i="22"/>
  <c r="HJ100" i="22"/>
  <c r="HJ99" i="22"/>
  <c r="HI115" i="22"/>
  <c r="HI114" i="22"/>
  <c r="HI113" i="22"/>
  <c r="HI112" i="22"/>
  <c r="HI111" i="22"/>
  <c r="HI110" i="22"/>
  <c r="HI109" i="22"/>
  <c r="HI108" i="22"/>
  <c r="HI107" i="22"/>
  <c r="HI106" i="22"/>
  <c r="HI105" i="22"/>
  <c r="HI104" i="22"/>
  <c r="HI103" i="22"/>
  <c r="HI102" i="22"/>
  <c r="HI101" i="22"/>
  <c r="HI100" i="22"/>
  <c r="HI99" i="22"/>
  <c r="HH115" i="22"/>
  <c r="HH114" i="22"/>
  <c r="HH113" i="22"/>
  <c r="HH112" i="22"/>
  <c r="HH111" i="22"/>
  <c r="HH110" i="22"/>
  <c r="HH108" i="22"/>
  <c r="HH107" i="22"/>
  <c r="HH106" i="22"/>
  <c r="HH105" i="22"/>
  <c r="HH104" i="22"/>
  <c r="HH103" i="22"/>
  <c r="HH102" i="22"/>
  <c r="HH101" i="22"/>
  <c r="HH100" i="22"/>
  <c r="HH99" i="22"/>
  <c r="HG115" i="22"/>
  <c r="HG114" i="22"/>
  <c r="HG113" i="22"/>
  <c r="HG112" i="22"/>
  <c r="HG111" i="22"/>
  <c r="HG110" i="22"/>
  <c r="HG108" i="22"/>
  <c r="HG107" i="22"/>
  <c r="HG106" i="22"/>
  <c r="HG105" i="22"/>
  <c r="HG104" i="22"/>
  <c r="HG103" i="22"/>
  <c r="HG102" i="22"/>
  <c r="HG101" i="22"/>
  <c r="HG100" i="22"/>
  <c r="HG99" i="22"/>
  <c r="HF115" i="22"/>
  <c r="HF114" i="22"/>
  <c r="HF113" i="22"/>
  <c r="HF112" i="22"/>
  <c r="HF111" i="22"/>
  <c r="HF110" i="22"/>
  <c r="HF108" i="22"/>
  <c r="HF107" i="22"/>
  <c r="HF106" i="22"/>
  <c r="HF105" i="22"/>
  <c r="HF104" i="22"/>
  <c r="HF103" i="22"/>
  <c r="HF102" i="22"/>
  <c r="HF101" i="22"/>
  <c r="HF100" i="22"/>
  <c r="HF99" i="22"/>
  <c r="HE115" i="22"/>
  <c r="HE114" i="22"/>
  <c r="HE113" i="22"/>
  <c r="HE112" i="22"/>
  <c r="HE111" i="22"/>
  <c r="HE110" i="22"/>
  <c r="HE108" i="22"/>
  <c r="HE107" i="22"/>
  <c r="HE106" i="22"/>
  <c r="HE105" i="22"/>
  <c r="HE104" i="22"/>
  <c r="HE103" i="22"/>
  <c r="HE102" i="22"/>
  <c r="HE101" i="22"/>
  <c r="HE100" i="22"/>
  <c r="HE99" i="22"/>
  <c r="HD115" i="22"/>
  <c r="HD114" i="22"/>
  <c r="HD113" i="22"/>
  <c r="HD112" i="22"/>
  <c r="HD111" i="22"/>
  <c r="HD110" i="22"/>
  <c r="HD108" i="22"/>
  <c r="HD107" i="22"/>
  <c r="HD106" i="22"/>
  <c r="HD105" i="22"/>
  <c r="HD104" i="22"/>
  <c r="HD103" i="22"/>
  <c r="HD102" i="22"/>
  <c r="HD101" i="22"/>
  <c r="HD100" i="22"/>
  <c r="HD99" i="22"/>
  <c r="HC115" i="22"/>
  <c r="HC114" i="22"/>
  <c r="HC113" i="22"/>
  <c r="HC112" i="22"/>
  <c r="HC111" i="22"/>
  <c r="HC110" i="22"/>
  <c r="HC109" i="22"/>
  <c r="HC108" i="22"/>
  <c r="HC107" i="22"/>
  <c r="HC106" i="22"/>
  <c r="HC105" i="22"/>
  <c r="HC104" i="22"/>
  <c r="HC103" i="22"/>
  <c r="HC102" i="22"/>
  <c r="HC101" i="22"/>
  <c r="HC100" i="22"/>
  <c r="HC99" i="22"/>
  <c r="HB115" i="22"/>
  <c r="HB114" i="22"/>
  <c r="HB113" i="22"/>
  <c r="HB112" i="22"/>
  <c r="HB111" i="22"/>
  <c r="HB110" i="22"/>
  <c r="HB109" i="22"/>
  <c r="HB108" i="22"/>
  <c r="HB107" i="22"/>
  <c r="HB106" i="22"/>
  <c r="HB105" i="22"/>
  <c r="HB104" i="22"/>
  <c r="HB103" i="22"/>
  <c r="HB102" i="22"/>
  <c r="HB101" i="22"/>
  <c r="HB100" i="22"/>
  <c r="HB99" i="22"/>
  <c r="HA115" i="22"/>
  <c r="HA114" i="22"/>
  <c r="HA113" i="22"/>
  <c r="HA112" i="22"/>
  <c r="HA111" i="22"/>
  <c r="HA110" i="22"/>
  <c r="HA109" i="22"/>
  <c r="HA108" i="22"/>
  <c r="HA107" i="22"/>
  <c r="HA106" i="22"/>
  <c r="HA105" i="22"/>
  <c r="HA104" i="22"/>
  <c r="HA103" i="22"/>
  <c r="HA102" i="22"/>
  <c r="HA101" i="22"/>
  <c r="HA100" i="22"/>
  <c r="HA99" i="22"/>
  <c r="GZ115" i="22"/>
  <c r="GZ114" i="22"/>
  <c r="GZ113" i="22"/>
  <c r="GZ112" i="22"/>
  <c r="GZ111" i="22"/>
  <c r="GZ110" i="22"/>
  <c r="GZ109" i="22"/>
  <c r="GZ108" i="22"/>
  <c r="GZ107" i="22"/>
  <c r="GZ106" i="22"/>
  <c r="GZ105" i="22"/>
  <c r="GZ104" i="22"/>
  <c r="GZ103" i="22"/>
  <c r="GZ102" i="22"/>
  <c r="GZ101" i="22"/>
  <c r="GZ100" i="22"/>
  <c r="GZ99" i="22"/>
  <c r="GY115" i="22"/>
  <c r="GY114" i="22"/>
  <c r="GY113" i="22"/>
  <c r="GY112" i="22"/>
  <c r="GY111" i="22"/>
  <c r="GY110" i="22"/>
  <c r="GY109" i="22"/>
  <c r="GY108" i="22"/>
  <c r="GY107" i="22"/>
  <c r="GY106" i="22"/>
  <c r="GY105" i="22"/>
  <c r="GY104" i="22"/>
  <c r="GY103" i="22"/>
  <c r="GY102" i="22"/>
  <c r="GY101" i="22"/>
  <c r="GY100" i="22"/>
  <c r="GY99" i="22"/>
  <c r="GX115" i="22"/>
  <c r="GX114" i="22"/>
  <c r="GX113" i="22"/>
  <c r="GX112" i="22"/>
  <c r="GX111" i="22"/>
  <c r="GX110" i="22"/>
  <c r="GX108" i="22"/>
  <c r="GX107" i="22"/>
  <c r="GX106" i="22"/>
  <c r="GX105" i="22"/>
  <c r="GX104" i="22"/>
  <c r="GX103" i="22"/>
  <c r="GX102" i="22"/>
  <c r="GX101" i="22"/>
  <c r="GX100" i="22"/>
  <c r="GX99" i="22"/>
  <c r="GW115" i="22"/>
  <c r="GW114" i="22"/>
  <c r="GW113" i="22"/>
  <c r="GW112" i="22"/>
  <c r="GW111" i="22"/>
  <c r="GW110" i="22"/>
  <c r="GW108" i="22"/>
  <c r="GW107" i="22"/>
  <c r="GW106" i="22"/>
  <c r="GW105" i="22"/>
  <c r="GW104" i="22"/>
  <c r="GW103" i="22"/>
  <c r="GW102" i="22"/>
  <c r="GW101" i="22"/>
  <c r="GW100" i="22"/>
  <c r="GW99" i="22"/>
  <c r="GV115" i="22"/>
  <c r="GV114" i="22"/>
  <c r="GV113" i="22"/>
  <c r="GV112" i="22"/>
  <c r="GV111" i="22"/>
  <c r="GV110" i="22"/>
  <c r="GV108" i="22"/>
  <c r="GV107" i="22"/>
  <c r="GV106" i="22"/>
  <c r="GV105" i="22"/>
  <c r="GV104" i="22"/>
  <c r="GV103" i="22"/>
  <c r="GV102" i="22"/>
  <c r="GV101" i="22"/>
  <c r="GV100" i="22"/>
  <c r="GV99" i="22"/>
  <c r="GU115" i="22"/>
  <c r="GU114" i="22"/>
  <c r="GU113" i="22"/>
  <c r="GU112" i="22"/>
  <c r="GU111" i="22"/>
  <c r="GU110" i="22"/>
  <c r="GU108" i="22"/>
  <c r="GU107" i="22"/>
  <c r="GU106" i="22"/>
  <c r="GU105" i="22"/>
  <c r="GU104" i="22"/>
  <c r="GU103" i="22"/>
  <c r="GU102" i="22"/>
  <c r="GU101" i="22"/>
  <c r="GU100" i="22"/>
  <c r="GU99" i="22"/>
  <c r="GT115" i="22"/>
  <c r="GT114" i="22"/>
  <c r="GT113" i="22"/>
  <c r="GT112" i="22"/>
  <c r="GT111" i="22"/>
  <c r="GT110" i="22"/>
  <c r="GT108" i="22"/>
  <c r="GT107" i="22"/>
  <c r="GT106" i="22"/>
  <c r="GT105" i="22"/>
  <c r="GT104" i="22"/>
  <c r="GT103" i="22"/>
  <c r="GT102" i="22"/>
  <c r="GT101" i="22"/>
  <c r="GT100" i="22"/>
  <c r="GT99" i="22"/>
  <c r="GS115" i="22"/>
  <c r="GS114" i="22"/>
  <c r="GS113" i="22"/>
  <c r="GS112" i="22"/>
  <c r="GS111" i="22"/>
  <c r="GS110" i="22"/>
  <c r="GS108" i="22"/>
  <c r="GS107" i="22"/>
  <c r="GS106" i="22"/>
  <c r="GS105" i="22"/>
  <c r="GS104" i="22"/>
  <c r="GS103" i="22"/>
  <c r="GS102" i="22"/>
  <c r="GS101" i="22"/>
  <c r="GS100" i="22"/>
  <c r="GS99" i="22"/>
  <c r="GR115" i="22"/>
  <c r="GR114" i="22"/>
  <c r="GR113" i="22"/>
  <c r="GR112" i="22"/>
  <c r="GR111" i="22"/>
  <c r="GR110" i="22"/>
  <c r="GR108" i="22"/>
  <c r="GR107" i="22"/>
  <c r="GR106" i="22"/>
  <c r="GR105" i="22"/>
  <c r="GR104" i="22"/>
  <c r="GR103" i="22"/>
  <c r="GR102" i="22"/>
  <c r="GR101" i="22"/>
  <c r="GR100" i="22"/>
  <c r="GR99" i="22"/>
  <c r="GQ115" i="22"/>
  <c r="GQ114" i="22"/>
  <c r="GQ113" i="22"/>
  <c r="GQ112" i="22"/>
  <c r="GQ111" i="22"/>
  <c r="GQ110" i="22"/>
  <c r="GQ109" i="22"/>
  <c r="GQ108" i="22"/>
  <c r="GQ107" i="22"/>
  <c r="GQ106" i="22"/>
  <c r="GQ105" i="22"/>
  <c r="GQ104" i="22"/>
  <c r="GQ103" i="22"/>
  <c r="GQ102" i="22"/>
  <c r="GQ101" i="22"/>
  <c r="GQ100" i="22"/>
  <c r="GQ99" i="22"/>
  <c r="GP115" i="22"/>
  <c r="GP114" i="22"/>
  <c r="GP113" i="22"/>
  <c r="GP112" i="22"/>
  <c r="GP111" i="22"/>
  <c r="GP110" i="22"/>
  <c r="GP108" i="22"/>
  <c r="GP107" i="22"/>
  <c r="GP106" i="22"/>
  <c r="GP105" i="22"/>
  <c r="GP104" i="22"/>
  <c r="GP103" i="22"/>
  <c r="GP102" i="22"/>
  <c r="GP101" i="22"/>
  <c r="GP100" i="22"/>
  <c r="GP99" i="22"/>
  <c r="GO115" i="22"/>
  <c r="GO114" i="22"/>
  <c r="GO113" i="22"/>
  <c r="GO112" i="22"/>
  <c r="GO111" i="22"/>
  <c r="GO110" i="22"/>
  <c r="GO108" i="22"/>
  <c r="GO107" i="22"/>
  <c r="GO106" i="22"/>
  <c r="GO105" i="22"/>
  <c r="GO104" i="22"/>
  <c r="GO103" i="22"/>
  <c r="GO102" i="22"/>
  <c r="GO101" i="22"/>
  <c r="GO100" i="22"/>
  <c r="GO99" i="22"/>
  <c r="GN115" i="22"/>
  <c r="GN114" i="22"/>
  <c r="GN113" i="22"/>
  <c r="GN112" i="22"/>
  <c r="GN111" i="22"/>
  <c r="GN110" i="22"/>
  <c r="GN109" i="22"/>
  <c r="GN108" i="22"/>
  <c r="GN107" i="22"/>
  <c r="GN106" i="22"/>
  <c r="GN105" i="22"/>
  <c r="GN104" i="22"/>
  <c r="GN103" i="22"/>
  <c r="GN102" i="22"/>
  <c r="GN101" i="22"/>
  <c r="GN100" i="22"/>
  <c r="GN99" i="22"/>
  <c r="GM115" i="22"/>
  <c r="GM114" i="22"/>
  <c r="GM113" i="22"/>
  <c r="GM112" i="22"/>
  <c r="GM111" i="22"/>
  <c r="GM110" i="22"/>
  <c r="GM109" i="22"/>
  <c r="GM108" i="22"/>
  <c r="GM107" i="22"/>
  <c r="GM106" i="22"/>
  <c r="GM105" i="22"/>
  <c r="GM104" i="22"/>
  <c r="GM103" i="22"/>
  <c r="GM102" i="22"/>
  <c r="GM101" i="22"/>
  <c r="GM100" i="22"/>
  <c r="GM99" i="22"/>
  <c r="GL115" i="22"/>
  <c r="GL114" i="22"/>
  <c r="GL113" i="22"/>
  <c r="GL112" i="22"/>
  <c r="GL111" i="22"/>
  <c r="GL110" i="22"/>
  <c r="GL108" i="22"/>
  <c r="GL107" i="22"/>
  <c r="GL106" i="22"/>
  <c r="GL105" i="22"/>
  <c r="GL104" i="22"/>
  <c r="GL103" i="22"/>
  <c r="GL102" i="22"/>
  <c r="GL101" i="22"/>
  <c r="GL100" i="22"/>
  <c r="GL99" i="22"/>
  <c r="GK115" i="22"/>
  <c r="GK114" i="22"/>
  <c r="GK113" i="22"/>
  <c r="GK112" i="22"/>
  <c r="GK111" i="22"/>
  <c r="GK110" i="22"/>
  <c r="GK109" i="22"/>
  <c r="GK108" i="22"/>
  <c r="GK107" i="22"/>
  <c r="GK106" i="22"/>
  <c r="GK105" i="22"/>
  <c r="GK104" i="22"/>
  <c r="GK103" i="22"/>
  <c r="GK102" i="22"/>
  <c r="GK101" i="22"/>
  <c r="GK100" i="22"/>
  <c r="GK99" i="22"/>
  <c r="GJ115" i="22"/>
  <c r="GJ114" i="22"/>
  <c r="GJ113" i="22"/>
  <c r="GJ112" i="22"/>
  <c r="GJ111" i="22"/>
  <c r="GJ110" i="22"/>
  <c r="GJ108" i="22"/>
  <c r="GJ107" i="22"/>
  <c r="GJ106" i="22"/>
  <c r="GJ105" i="22"/>
  <c r="GJ104" i="22"/>
  <c r="GJ103" i="22"/>
  <c r="GJ102" i="22"/>
  <c r="GJ101" i="22"/>
  <c r="GJ100" i="22"/>
  <c r="GJ99" i="22"/>
  <c r="GI115" i="22"/>
  <c r="GI114" i="22"/>
  <c r="GI113" i="22"/>
  <c r="GI112" i="22"/>
  <c r="GI111" i="22"/>
  <c r="GI110" i="22"/>
  <c r="GI108" i="22"/>
  <c r="GI107" i="22"/>
  <c r="GI106" i="22"/>
  <c r="GI105" i="22"/>
  <c r="GI104" i="22"/>
  <c r="GI103" i="22"/>
  <c r="GI102" i="22"/>
  <c r="GI101" i="22"/>
  <c r="GI100" i="22"/>
  <c r="GI99" i="22"/>
  <c r="GH115" i="22"/>
  <c r="GH114" i="22"/>
  <c r="GH113" i="22"/>
  <c r="GH112" i="22"/>
  <c r="GH111" i="22"/>
  <c r="GH110" i="22"/>
  <c r="GH108" i="22"/>
  <c r="GH107" i="22"/>
  <c r="GH106" i="22"/>
  <c r="GH105" i="22"/>
  <c r="GH104" i="22"/>
  <c r="GH103" i="22"/>
  <c r="GH102" i="22"/>
  <c r="GH101" i="22"/>
  <c r="GH100" i="22"/>
  <c r="GH99" i="22"/>
  <c r="GG115" i="22"/>
  <c r="GG114" i="22"/>
  <c r="GG113" i="22"/>
  <c r="GG112" i="22"/>
  <c r="GG111" i="22"/>
  <c r="GG110" i="22"/>
  <c r="GG108" i="22"/>
  <c r="GG107" i="22"/>
  <c r="GG106" i="22"/>
  <c r="GG105" i="22"/>
  <c r="GG104" i="22"/>
  <c r="GG103" i="22"/>
  <c r="GG102" i="22"/>
  <c r="GG101" i="22"/>
  <c r="GG100" i="22"/>
  <c r="GG99" i="22"/>
  <c r="GF115" i="22"/>
  <c r="GF114" i="22"/>
  <c r="GF113" i="22"/>
  <c r="GF112" i="22"/>
  <c r="GF111" i="22"/>
  <c r="GF110" i="22"/>
  <c r="GF108" i="22"/>
  <c r="GF107" i="22"/>
  <c r="GF106" i="22"/>
  <c r="GF105" i="22"/>
  <c r="GF104" i="22"/>
  <c r="GF103" i="22"/>
  <c r="GF102" i="22"/>
  <c r="GF101" i="22"/>
  <c r="GF100" i="22"/>
  <c r="GF99" i="22"/>
  <c r="GE115" i="22"/>
  <c r="GE114" i="22"/>
  <c r="GE113" i="22"/>
  <c r="GE112" i="22"/>
  <c r="GE111" i="22"/>
  <c r="GE110" i="22"/>
  <c r="GE108" i="22"/>
  <c r="GE107" i="22"/>
  <c r="GE106" i="22"/>
  <c r="GE105" i="22"/>
  <c r="GE104" i="22"/>
  <c r="GE103" i="22"/>
  <c r="GE102" i="22"/>
  <c r="GE101" i="22"/>
  <c r="GE100" i="22"/>
  <c r="GE99" i="22"/>
  <c r="GD115" i="22"/>
  <c r="GD114" i="22"/>
  <c r="GD113" i="22"/>
  <c r="GD112" i="22"/>
  <c r="GD111" i="22"/>
  <c r="GD110" i="22"/>
  <c r="GD108" i="22"/>
  <c r="GD107" i="22"/>
  <c r="GD106" i="22"/>
  <c r="GD105" i="22"/>
  <c r="GD104" i="22"/>
  <c r="GD103" i="22"/>
  <c r="GD102" i="22"/>
  <c r="GD101" i="22"/>
  <c r="GD100" i="22"/>
  <c r="GD99" i="22"/>
  <c r="GC115" i="22"/>
  <c r="GC114" i="22"/>
  <c r="GC113" i="22"/>
  <c r="GC112" i="22"/>
  <c r="GC111" i="22"/>
  <c r="GC110" i="22"/>
  <c r="GC108" i="22"/>
  <c r="GC107" i="22"/>
  <c r="GC106" i="22"/>
  <c r="GC105" i="22"/>
  <c r="GC104" i="22"/>
  <c r="GC103" i="22"/>
  <c r="GC102" i="22"/>
  <c r="GC101" i="22"/>
  <c r="GC100" i="22"/>
  <c r="GC99" i="22"/>
  <c r="GB115" i="22"/>
  <c r="GB114" i="22"/>
  <c r="GB113" i="22"/>
  <c r="GB112" i="22"/>
  <c r="GB111" i="22"/>
  <c r="GB110" i="22"/>
  <c r="GB109" i="22"/>
  <c r="GB108" i="22"/>
  <c r="GB107" i="22"/>
  <c r="GB106" i="22"/>
  <c r="GB105" i="22"/>
  <c r="GB104" i="22"/>
  <c r="GB103" i="22"/>
  <c r="GB102" i="22"/>
  <c r="GB101" i="22"/>
  <c r="GB100" i="22"/>
  <c r="GB99" i="22"/>
  <c r="GA115" i="22"/>
  <c r="GA114" i="22"/>
  <c r="GA113" i="22"/>
  <c r="GA112" i="22"/>
  <c r="GA111" i="22"/>
  <c r="GA110" i="22"/>
  <c r="GA108" i="22"/>
  <c r="GA107" i="22"/>
  <c r="GA106" i="22"/>
  <c r="GA105" i="22"/>
  <c r="GA104" i="22"/>
  <c r="GA103" i="22"/>
  <c r="GA102" i="22"/>
  <c r="GA101" i="22"/>
  <c r="GA100" i="22"/>
  <c r="GA99" i="22"/>
  <c r="FZ115" i="22"/>
  <c r="FZ114" i="22"/>
  <c r="FZ113" i="22"/>
  <c r="FZ112" i="22"/>
  <c r="FZ111" i="22"/>
  <c r="FZ110" i="22"/>
  <c r="FZ109" i="22"/>
  <c r="FZ108" i="22"/>
  <c r="FZ107" i="22"/>
  <c r="FZ106" i="22"/>
  <c r="FZ105" i="22"/>
  <c r="FZ104" i="22"/>
  <c r="FZ103" i="22"/>
  <c r="FZ102" i="22"/>
  <c r="FZ101" i="22"/>
  <c r="FZ100" i="22"/>
  <c r="FZ99" i="22"/>
  <c r="FY115" i="22"/>
  <c r="FY114" i="22"/>
  <c r="FY113" i="22"/>
  <c r="FY112" i="22"/>
  <c r="FY111" i="22"/>
  <c r="FY110" i="22"/>
  <c r="FY108" i="22"/>
  <c r="FY107" i="22"/>
  <c r="FY106" i="22"/>
  <c r="FY105" i="22"/>
  <c r="FY104" i="22"/>
  <c r="FY103" i="22"/>
  <c r="FY102" i="22"/>
  <c r="FY101" i="22"/>
  <c r="FY100" i="22"/>
  <c r="FY99" i="22"/>
  <c r="FX115" i="22"/>
  <c r="FX114" i="22"/>
  <c r="FX113" i="22"/>
  <c r="FX112" i="22"/>
  <c r="FX111" i="22"/>
  <c r="FX110" i="22"/>
  <c r="FX108" i="22"/>
  <c r="FX107" i="22"/>
  <c r="FX106" i="22"/>
  <c r="FX105" i="22"/>
  <c r="FX104" i="22"/>
  <c r="FX103" i="22"/>
  <c r="FX102" i="22"/>
  <c r="FX101" i="22"/>
  <c r="FX100" i="22"/>
  <c r="FX99" i="22"/>
  <c r="FW115" i="22"/>
  <c r="FW114" i="22"/>
  <c r="FW113" i="22"/>
  <c r="FW112" i="22"/>
  <c r="FW111" i="22"/>
  <c r="FW110" i="22"/>
  <c r="FW108" i="22"/>
  <c r="FW107" i="22"/>
  <c r="FW106" i="22"/>
  <c r="FW105" i="22"/>
  <c r="FW104" i="22"/>
  <c r="FW103" i="22"/>
  <c r="FW102" i="22"/>
  <c r="FW101" i="22"/>
  <c r="FW100" i="22"/>
  <c r="FW99" i="22"/>
  <c r="FV115" i="22"/>
  <c r="FV114" i="22"/>
  <c r="FV113" i="22"/>
  <c r="FV112" i="22"/>
  <c r="FV111" i="22"/>
  <c r="FV110" i="22"/>
  <c r="FV108" i="22"/>
  <c r="FV107" i="22"/>
  <c r="FV106" i="22"/>
  <c r="FV105" i="22"/>
  <c r="FV104" i="22"/>
  <c r="FV103" i="22"/>
  <c r="FV102" i="22"/>
  <c r="FV101" i="22"/>
  <c r="FV100" i="22"/>
  <c r="FV99" i="22"/>
  <c r="FU115" i="22"/>
  <c r="FU114" i="22"/>
  <c r="FU113" i="22"/>
  <c r="FU112" i="22"/>
  <c r="FU111" i="22"/>
  <c r="FU110" i="22"/>
  <c r="FU108" i="22"/>
  <c r="FU107" i="22"/>
  <c r="FU106" i="22"/>
  <c r="FU105" i="22"/>
  <c r="FU104" i="22"/>
  <c r="FU103" i="22"/>
  <c r="FU102" i="22"/>
  <c r="FU101" i="22"/>
  <c r="FU100" i="22"/>
  <c r="FU99" i="22"/>
  <c r="FT115" i="22"/>
  <c r="FT114" i="22"/>
  <c r="FT113" i="22"/>
  <c r="FT112" i="22"/>
  <c r="FT111" i="22"/>
  <c r="FT110" i="22"/>
  <c r="FT109" i="22"/>
  <c r="FT108" i="22"/>
  <c r="FT107" i="22"/>
  <c r="FT106" i="22"/>
  <c r="FT105" i="22"/>
  <c r="FT104" i="22"/>
  <c r="FT103" i="22"/>
  <c r="FT102" i="22"/>
  <c r="FT101" i="22"/>
  <c r="FT100" i="22"/>
  <c r="FT99" i="22"/>
  <c r="FS115" i="22"/>
  <c r="FS114" i="22"/>
  <c r="FS113" i="22"/>
  <c r="FS112" i="22"/>
  <c r="FS111" i="22"/>
  <c r="FS110" i="22"/>
  <c r="FS108" i="22"/>
  <c r="FS107" i="22"/>
  <c r="FS106" i="22"/>
  <c r="FS105" i="22"/>
  <c r="FS104" i="22"/>
  <c r="FS103" i="22"/>
  <c r="FS102" i="22"/>
  <c r="FS101" i="22"/>
  <c r="FS100" i="22"/>
  <c r="FS99" i="22"/>
  <c r="FR115" i="22"/>
  <c r="FR114" i="22"/>
  <c r="FR113" i="22"/>
  <c r="FR112" i="22"/>
  <c r="FR111" i="22"/>
  <c r="FR110" i="22"/>
  <c r="FR109" i="22"/>
  <c r="FR108" i="22"/>
  <c r="FR107" i="22"/>
  <c r="FR106" i="22"/>
  <c r="FR105" i="22"/>
  <c r="FR104" i="22"/>
  <c r="FR103" i="22"/>
  <c r="FR102" i="22"/>
  <c r="FR101" i="22"/>
  <c r="FR100" i="22"/>
  <c r="FR99" i="22"/>
  <c r="FQ115" i="22"/>
  <c r="FQ114" i="22"/>
  <c r="FQ113" i="22"/>
  <c r="FQ112" i="22"/>
  <c r="FQ111" i="22"/>
  <c r="FQ110" i="22"/>
  <c r="FQ109" i="22"/>
  <c r="FQ108" i="22"/>
  <c r="FQ107" i="22"/>
  <c r="FQ106" i="22"/>
  <c r="FQ105" i="22"/>
  <c r="FQ104" i="22"/>
  <c r="FQ103" i="22"/>
  <c r="FQ102" i="22"/>
  <c r="FQ101" i="22"/>
  <c r="FQ100" i="22"/>
  <c r="FQ99" i="22"/>
  <c r="FP115" i="22"/>
  <c r="FP114" i="22"/>
  <c r="FP113" i="22"/>
  <c r="FP112" i="22"/>
  <c r="FP111" i="22"/>
  <c r="FP110" i="22"/>
  <c r="FP108" i="22"/>
  <c r="FP107" i="22"/>
  <c r="FP106" i="22"/>
  <c r="FP105" i="22"/>
  <c r="FP104" i="22"/>
  <c r="FP103" i="22"/>
  <c r="FP102" i="22"/>
  <c r="FP101" i="22"/>
  <c r="FP100" i="22"/>
  <c r="FP99" i="22"/>
  <c r="FO115" i="22"/>
  <c r="FO114" i="22"/>
  <c r="FO113" i="22"/>
  <c r="FO112" i="22"/>
  <c r="FO111" i="22"/>
  <c r="FO110" i="22"/>
  <c r="FO108" i="22"/>
  <c r="FO107" i="22"/>
  <c r="FO106" i="22"/>
  <c r="FO105" i="22"/>
  <c r="FO104" i="22"/>
  <c r="FO103" i="22"/>
  <c r="FO102" i="22"/>
  <c r="FO101" i="22"/>
  <c r="FO100" i="22"/>
  <c r="FO99" i="22"/>
  <c r="FN115" i="22"/>
  <c r="FN114" i="22"/>
  <c r="FN113" i="22"/>
  <c r="FN112" i="22"/>
  <c r="FN111" i="22"/>
  <c r="FN110" i="22"/>
  <c r="FN108" i="22"/>
  <c r="FN107" i="22"/>
  <c r="FN106" i="22"/>
  <c r="FN105" i="22"/>
  <c r="FN104" i="22"/>
  <c r="FN103" i="22"/>
  <c r="FN102" i="22"/>
  <c r="FN101" i="22"/>
  <c r="FN100" i="22"/>
  <c r="FN99" i="22"/>
  <c r="FM115" i="22"/>
  <c r="FM114" i="22"/>
  <c r="FM113" i="22"/>
  <c r="FM112" i="22"/>
  <c r="FM111" i="22"/>
  <c r="FM110" i="22"/>
  <c r="FM108" i="22"/>
  <c r="FM107" i="22"/>
  <c r="FM106" i="22"/>
  <c r="FM105" i="22"/>
  <c r="FM104" i="22"/>
  <c r="FM103" i="22"/>
  <c r="FM102" i="22"/>
  <c r="FM101" i="22"/>
  <c r="FM100" i="22"/>
  <c r="FM99" i="22"/>
  <c r="FL115" i="22"/>
  <c r="FL114" i="22"/>
  <c r="FL113" i="22"/>
  <c r="FL112" i="22"/>
  <c r="FL111" i="22"/>
  <c r="FL110" i="22"/>
  <c r="FL109" i="22"/>
  <c r="FL108" i="22"/>
  <c r="FL107" i="22"/>
  <c r="FL106" i="22"/>
  <c r="FL105" i="22"/>
  <c r="FL104" i="22"/>
  <c r="FL103" i="22"/>
  <c r="FL102" i="22"/>
  <c r="FL101" i="22"/>
  <c r="FL100" i="22"/>
  <c r="FL99" i="22"/>
  <c r="FK115" i="22"/>
  <c r="FK114" i="22"/>
  <c r="FK113" i="22"/>
  <c r="FK112" i="22"/>
  <c r="FK111" i="22"/>
  <c r="FK110" i="22"/>
  <c r="FK109" i="22"/>
  <c r="FK108" i="22"/>
  <c r="FK107" i="22"/>
  <c r="FK106" i="22"/>
  <c r="FK105" i="22"/>
  <c r="FK104" i="22"/>
  <c r="FK103" i="22"/>
  <c r="FK102" i="22"/>
  <c r="FK101" i="22"/>
  <c r="FK100" i="22"/>
  <c r="FK99" i="22"/>
  <c r="FJ115" i="22"/>
  <c r="FJ114" i="22"/>
  <c r="FJ113" i="22"/>
  <c r="FJ112" i="22"/>
  <c r="FJ111" i="22"/>
  <c r="FJ110" i="22"/>
  <c r="FJ108" i="22"/>
  <c r="FJ107" i="22"/>
  <c r="FJ106" i="22"/>
  <c r="FJ105" i="22"/>
  <c r="FJ104" i="22"/>
  <c r="FJ103" i="22"/>
  <c r="FJ102" i="22"/>
  <c r="FJ101" i="22"/>
  <c r="FJ100" i="22"/>
  <c r="FJ99" i="22"/>
  <c r="FI115" i="22"/>
  <c r="FI114" i="22"/>
  <c r="FI113" i="22"/>
  <c r="FI112" i="22"/>
  <c r="FI111" i="22"/>
  <c r="FI110" i="22"/>
  <c r="FI109" i="22"/>
  <c r="FI108" i="22"/>
  <c r="FI107" i="22"/>
  <c r="FI106" i="22"/>
  <c r="FI105" i="22"/>
  <c r="FI104" i="22"/>
  <c r="FI103" i="22"/>
  <c r="FI102" i="22"/>
  <c r="FI101" i="22"/>
  <c r="FI100" i="22"/>
  <c r="FI99" i="22"/>
  <c r="FH115" i="22"/>
  <c r="FH114" i="22"/>
  <c r="FH113" i="22"/>
  <c r="FH112" i="22"/>
  <c r="FH111" i="22"/>
  <c r="FH110" i="22"/>
  <c r="FH108" i="22"/>
  <c r="FH107" i="22"/>
  <c r="FH106" i="22"/>
  <c r="FH105" i="22"/>
  <c r="FH104" i="22"/>
  <c r="FH103" i="22"/>
  <c r="FH102" i="22"/>
  <c r="FH101" i="22"/>
  <c r="FH100" i="22"/>
  <c r="FH99" i="22"/>
  <c r="FG115" i="22"/>
  <c r="FG114" i="22"/>
  <c r="FG113" i="22"/>
  <c r="FG112" i="22"/>
  <c r="FG111" i="22"/>
  <c r="FG110" i="22"/>
  <c r="FG108" i="22"/>
  <c r="FG107" i="22"/>
  <c r="FG106" i="22"/>
  <c r="FG105" i="22"/>
  <c r="FG104" i="22"/>
  <c r="FG103" i="22"/>
  <c r="FG102" i="22"/>
  <c r="FG101" i="22"/>
  <c r="FG100" i="22"/>
  <c r="FG99" i="22"/>
  <c r="FF115" i="22"/>
  <c r="FF114" i="22"/>
  <c r="FF113" i="22"/>
  <c r="FF112" i="22"/>
  <c r="FF111" i="22"/>
  <c r="FF110" i="22"/>
  <c r="FF109" i="22"/>
  <c r="FF108" i="22"/>
  <c r="FF107" i="22"/>
  <c r="FF106" i="22"/>
  <c r="FF105" i="22"/>
  <c r="FF104" i="22"/>
  <c r="FF103" i="22"/>
  <c r="FF102" i="22"/>
  <c r="FF101" i="22"/>
  <c r="FF100" i="22"/>
  <c r="FF99" i="22"/>
  <c r="FE115" i="22"/>
  <c r="FE114" i="22"/>
  <c r="FE113" i="22"/>
  <c r="FE112" i="22"/>
  <c r="FE111" i="22"/>
  <c r="FE110" i="22"/>
  <c r="FE108" i="22"/>
  <c r="FE107" i="22"/>
  <c r="FE106" i="22"/>
  <c r="FE105" i="22"/>
  <c r="FE104" i="22"/>
  <c r="FE103" i="22"/>
  <c r="FE102" i="22"/>
  <c r="FE101" i="22"/>
  <c r="FE100" i="22"/>
  <c r="FE99" i="22"/>
  <c r="FD115" i="22"/>
  <c r="FD114" i="22"/>
  <c r="FD113" i="22"/>
  <c r="FD112" i="22"/>
  <c r="FD111" i="22"/>
  <c r="FD110" i="22"/>
  <c r="FD109" i="22"/>
  <c r="FD108" i="22"/>
  <c r="FD107" i="22"/>
  <c r="FD106" i="22"/>
  <c r="FD105" i="22"/>
  <c r="FD104" i="22"/>
  <c r="FD103" i="22"/>
  <c r="FD102" i="22"/>
  <c r="FD101" i="22"/>
  <c r="FD100" i="22"/>
  <c r="FD99" i="22"/>
  <c r="FC115" i="22"/>
  <c r="FC114" i="22"/>
  <c r="FC113" i="22"/>
  <c r="FC112" i="22"/>
  <c r="FC111" i="22"/>
  <c r="FC110" i="22"/>
  <c r="FC108" i="22"/>
  <c r="FC107" i="22"/>
  <c r="FC106" i="22"/>
  <c r="FC105" i="22"/>
  <c r="FC104" i="22"/>
  <c r="FC103" i="22"/>
  <c r="FC102" i="22"/>
  <c r="FC101" i="22"/>
  <c r="FC100" i="22"/>
  <c r="FC99" i="22"/>
  <c r="FB115" i="22"/>
  <c r="FB114" i="22"/>
  <c r="FB113" i="22"/>
  <c r="FB112" i="22"/>
  <c r="FB111" i="22"/>
  <c r="FB110" i="22"/>
  <c r="FB108" i="22"/>
  <c r="FB107" i="22"/>
  <c r="FB106" i="22"/>
  <c r="FB105" i="22"/>
  <c r="FB104" i="22"/>
  <c r="FB103" i="22"/>
  <c r="FB102" i="22"/>
  <c r="FB101" i="22"/>
  <c r="FB100" i="22"/>
  <c r="FB99" i="22"/>
  <c r="FA115" i="22"/>
  <c r="FA114" i="22"/>
  <c r="FA113" i="22"/>
  <c r="FA112" i="22"/>
  <c r="FA111" i="22"/>
  <c r="FA110" i="22"/>
  <c r="FA108" i="22"/>
  <c r="FA107" i="22"/>
  <c r="FA106" i="22"/>
  <c r="FA105" i="22"/>
  <c r="FA104" i="22"/>
  <c r="FA103" i="22"/>
  <c r="FA102" i="22"/>
  <c r="FA101" i="22"/>
  <c r="FA100" i="22"/>
  <c r="FA99" i="22"/>
  <c r="EY115" i="22"/>
  <c r="EY114" i="22"/>
  <c r="EY113" i="22"/>
  <c r="EY112" i="22"/>
  <c r="EY111" i="22"/>
  <c r="EY110" i="22"/>
  <c r="EY109" i="22"/>
  <c r="EY108" i="22"/>
  <c r="EY107" i="22"/>
  <c r="EY106" i="22"/>
  <c r="EY105" i="22"/>
  <c r="EY104" i="22"/>
  <c r="EY103" i="22"/>
  <c r="EY102" i="22"/>
  <c r="EY101" i="22"/>
  <c r="EY100" i="22"/>
  <c r="EY99" i="22"/>
  <c r="EX115" i="22"/>
  <c r="EX114" i="22"/>
  <c r="EX113" i="22"/>
  <c r="EX112" i="22"/>
  <c r="EX111" i="22"/>
  <c r="EX110" i="22"/>
  <c r="EX108" i="22"/>
  <c r="EX107" i="22"/>
  <c r="EX106" i="22"/>
  <c r="EX105" i="22"/>
  <c r="EX104" i="22"/>
  <c r="EX103" i="22"/>
  <c r="EX102" i="22"/>
  <c r="EX101" i="22"/>
  <c r="EX100" i="22"/>
  <c r="EX99" i="22"/>
  <c r="EW115" i="22"/>
  <c r="EW114" i="22"/>
  <c r="EW113" i="22"/>
  <c r="EW112" i="22"/>
  <c r="EW111" i="22"/>
  <c r="EW110" i="22"/>
  <c r="EW108" i="22"/>
  <c r="EW107" i="22"/>
  <c r="EW106" i="22"/>
  <c r="EW105" i="22"/>
  <c r="EW104" i="22"/>
  <c r="EW103" i="22"/>
  <c r="EW102" i="22"/>
  <c r="EW101" i="22"/>
  <c r="EW100" i="22"/>
  <c r="EW99" i="22"/>
  <c r="EV115" i="22"/>
  <c r="EV114" i="22"/>
  <c r="EV113" i="22"/>
  <c r="EV112" i="22"/>
  <c r="EV111" i="22"/>
  <c r="EV110" i="22"/>
  <c r="EV108" i="22"/>
  <c r="EV107" i="22"/>
  <c r="EV106" i="22"/>
  <c r="EV105" i="22"/>
  <c r="EV104" i="22"/>
  <c r="EV103" i="22"/>
  <c r="EV102" i="22"/>
  <c r="EV101" i="22"/>
  <c r="EV100" i="22"/>
  <c r="EV99" i="22"/>
  <c r="EU115" i="22"/>
  <c r="EU114" i="22"/>
  <c r="EU113" i="22"/>
  <c r="EU112" i="22"/>
  <c r="EU111" i="22"/>
  <c r="EU110" i="22"/>
  <c r="EU108" i="22"/>
  <c r="EU107" i="22"/>
  <c r="EU106" i="22"/>
  <c r="EU105" i="22"/>
  <c r="EU104" i="22"/>
  <c r="EU103" i="22"/>
  <c r="EU102" i="22"/>
  <c r="EU101" i="22"/>
  <c r="EU100" i="22"/>
  <c r="EU99" i="22"/>
  <c r="ET115" i="22"/>
  <c r="ET114" i="22"/>
  <c r="ET113" i="22"/>
  <c r="ET112" i="22"/>
  <c r="ET111" i="22"/>
  <c r="ET110" i="22"/>
  <c r="ET109" i="22"/>
  <c r="ET108" i="22"/>
  <c r="ET107" i="22"/>
  <c r="ET106" i="22"/>
  <c r="ET105" i="22"/>
  <c r="ET104" i="22"/>
  <c r="ET103" i="22"/>
  <c r="ET102" i="22"/>
  <c r="ET101" i="22"/>
  <c r="ET100" i="22"/>
  <c r="ET99" i="22"/>
  <c r="ES115" i="22"/>
  <c r="ES114" i="22"/>
  <c r="ES113" i="22"/>
  <c r="ES112" i="22"/>
  <c r="ES111" i="22"/>
  <c r="ES110" i="22"/>
  <c r="ES108" i="22"/>
  <c r="ES107" i="22"/>
  <c r="ES106" i="22"/>
  <c r="ES105" i="22"/>
  <c r="ES104" i="22"/>
  <c r="ES103" i="22"/>
  <c r="ES102" i="22"/>
  <c r="ES101" i="22"/>
  <c r="ES100" i="22"/>
  <c r="ES99" i="22"/>
  <c r="ER115" i="22"/>
  <c r="ER114" i="22"/>
  <c r="ER113" i="22"/>
  <c r="ER112" i="22"/>
  <c r="ER111" i="22"/>
  <c r="ER110" i="22"/>
  <c r="ER108" i="22"/>
  <c r="ER107" i="22"/>
  <c r="ER106" i="22"/>
  <c r="ER105" i="22"/>
  <c r="ER104" i="22"/>
  <c r="ER103" i="22"/>
  <c r="ER102" i="22"/>
  <c r="ER101" i="22"/>
  <c r="ER100" i="22"/>
  <c r="ER99" i="22"/>
  <c r="EQ115" i="22"/>
  <c r="EQ114" i="22"/>
  <c r="EQ113" i="22"/>
  <c r="EQ112" i="22"/>
  <c r="EQ111" i="22"/>
  <c r="EQ110" i="22"/>
  <c r="EQ109" i="22"/>
  <c r="EQ108" i="22"/>
  <c r="EQ107" i="22"/>
  <c r="EQ106" i="22"/>
  <c r="EQ105" i="22"/>
  <c r="EQ104" i="22"/>
  <c r="EQ103" i="22"/>
  <c r="EQ102" i="22"/>
  <c r="EQ101" i="22"/>
  <c r="EQ100" i="22"/>
  <c r="EQ99" i="22"/>
  <c r="EP115" i="22"/>
  <c r="EP114" i="22"/>
  <c r="EP113" i="22"/>
  <c r="EP112" i="22"/>
  <c r="EP111" i="22"/>
  <c r="EP110" i="22"/>
  <c r="EP109" i="22"/>
  <c r="EP108" i="22"/>
  <c r="EP107" i="22"/>
  <c r="EP106" i="22"/>
  <c r="EP105" i="22"/>
  <c r="EP104" i="22"/>
  <c r="EP103" i="22"/>
  <c r="EP102" i="22"/>
  <c r="EP101" i="22"/>
  <c r="EP100" i="22"/>
  <c r="EP99" i="22"/>
  <c r="EO115" i="22"/>
  <c r="EO114" i="22"/>
  <c r="EO113" i="22"/>
  <c r="EO112" i="22"/>
  <c r="EO111" i="22"/>
  <c r="EO110" i="22"/>
  <c r="EO109" i="22"/>
  <c r="EO108" i="22"/>
  <c r="EO107" i="22"/>
  <c r="EO106" i="22"/>
  <c r="EO105" i="22"/>
  <c r="EO104" i="22"/>
  <c r="EO103" i="22"/>
  <c r="EO102" i="22"/>
  <c r="EO101" i="22"/>
  <c r="EO100" i="22"/>
  <c r="EO99" i="22"/>
  <c r="EN115" i="22"/>
  <c r="EN114" i="22"/>
  <c r="EN113" i="22"/>
  <c r="EN112" i="22"/>
  <c r="EN111" i="22"/>
  <c r="EN110" i="22"/>
  <c r="EN109" i="22"/>
  <c r="EN108" i="22"/>
  <c r="EN107" i="22"/>
  <c r="EN106" i="22"/>
  <c r="EN105" i="22"/>
  <c r="EN104" i="22"/>
  <c r="EN103" i="22"/>
  <c r="EN102" i="22"/>
  <c r="EN101" i="22"/>
  <c r="EN100" i="22"/>
  <c r="EN99" i="22"/>
  <c r="EM115" i="22"/>
  <c r="EM114" i="22"/>
  <c r="EM113" i="22"/>
  <c r="EM112" i="22"/>
  <c r="EM111" i="22"/>
  <c r="EM110" i="22"/>
  <c r="EM108" i="22"/>
  <c r="EM107" i="22"/>
  <c r="EM106" i="22"/>
  <c r="EM105" i="22"/>
  <c r="EM104" i="22"/>
  <c r="EM103" i="22"/>
  <c r="EM102" i="22"/>
  <c r="EM101" i="22"/>
  <c r="EM100" i="22"/>
  <c r="EM99" i="22"/>
  <c r="EL115" i="22"/>
  <c r="EL114" i="22"/>
  <c r="EL113" i="22"/>
  <c r="EL112" i="22"/>
  <c r="EL111" i="22"/>
  <c r="EL110" i="22"/>
  <c r="EL108" i="22"/>
  <c r="EL107" i="22"/>
  <c r="EL106" i="22"/>
  <c r="EL105" i="22"/>
  <c r="EL104" i="22"/>
  <c r="EL103" i="22"/>
  <c r="EL102" i="22"/>
  <c r="EL101" i="22"/>
  <c r="EL100" i="22"/>
  <c r="EL99" i="22"/>
  <c r="EK115" i="22"/>
  <c r="EK114" i="22"/>
  <c r="EK113" i="22"/>
  <c r="EK112" i="22"/>
  <c r="EK111" i="22"/>
  <c r="EK110" i="22"/>
  <c r="EK108" i="22"/>
  <c r="EK107" i="22"/>
  <c r="EK106" i="22"/>
  <c r="EK105" i="22"/>
  <c r="EK104" i="22"/>
  <c r="EK103" i="22"/>
  <c r="EK102" i="22"/>
  <c r="EK101" i="22"/>
  <c r="EK100" i="22"/>
  <c r="EK99" i="22"/>
  <c r="EJ115" i="22"/>
  <c r="EJ114" i="22"/>
  <c r="EJ113" i="22"/>
  <c r="EJ112" i="22"/>
  <c r="EJ111" i="22"/>
  <c r="EJ110" i="22"/>
  <c r="EJ108" i="22"/>
  <c r="EJ107" i="22"/>
  <c r="EJ106" i="22"/>
  <c r="EJ105" i="22"/>
  <c r="EJ104" i="22"/>
  <c r="EJ103" i="22"/>
  <c r="EJ102" i="22"/>
  <c r="EJ101" i="22"/>
  <c r="EJ100" i="22"/>
  <c r="EJ99" i="22"/>
  <c r="EI115" i="22"/>
  <c r="EI114" i="22"/>
  <c r="EI113" i="22"/>
  <c r="EI112" i="22"/>
  <c r="EI111" i="22"/>
  <c r="EI110" i="22"/>
  <c r="EI108" i="22"/>
  <c r="EI107" i="22"/>
  <c r="EI106" i="22"/>
  <c r="EI105" i="22"/>
  <c r="EI104" i="22"/>
  <c r="EI103" i="22"/>
  <c r="EI102" i="22"/>
  <c r="EI101" i="22"/>
  <c r="EI100" i="22"/>
  <c r="EI99" i="22"/>
  <c r="EH115" i="22"/>
  <c r="EH114" i="22"/>
  <c r="EH113" i="22"/>
  <c r="EH112" i="22"/>
  <c r="EH111" i="22"/>
  <c r="EH110" i="22"/>
  <c r="EH108" i="22"/>
  <c r="EH107" i="22"/>
  <c r="EH106" i="22"/>
  <c r="EH105" i="22"/>
  <c r="EH104" i="22"/>
  <c r="EH103" i="22"/>
  <c r="EH102" i="22"/>
  <c r="EH101" i="22"/>
  <c r="EH100" i="22"/>
  <c r="EH99" i="22"/>
  <c r="EG115" i="22"/>
  <c r="EG114" i="22"/>
  <c r="EG113" i="22"/>
  <c r="EG112" i="22"/>
  <c r="EG111" i="22"/>
  <c r="EG110" i="22"/>
  <c r="EG108" i="22"/>
  <c r="EG107" i="22"/>
  <c r="EG106" i="22"/>
  <c r="EG105" i="22"/>
  <c r="EG104" i="22"/>
  <c r="EG103" i="22"/>
  <c r="EG102" i="22"/>
  <c r="EG101" i="22"/>
  <c r="EG100" i="22"/>
  <c r="EG99" i="22"/>
  <c r="EF115" i="22"/>
  <c r="EF114" i="22"/>
  <c r="EF113" i="22"/>
  <c r="EF112" i="22"/>
  <c r="EF111" i="22"/>
  <c r="EF110" i="22"/>
  <c r="EF109" i="22"/>
  <c r="EF108" i="22"/>
  <c r="EF107" i="22"/>
  <c r="EF106" i="22"/>
  <c r="EF105" i="22"/>
  <c r="EF104" i="22"/>
  <c r="EF103" i="22"/>
  <c r="EF102" i="22"/>
  <c r="EF101" i="22"/>
  <c r="EF100" i="22"/>
  <c r="EF99" i="22"/>
  <c r="EE115" i="22"/>
  <c r="EE114" i="22"/>
  <c r="EE113" i="22"/>
  <c r="EE112" i="22"/>
  <c r="EE111" i="22"/>
  <c r="EE110" i="22"/>
  <c r="EE108" i="22"/>
  <c r="EE107" i="22"/>
  <c r="EE106" i="22"/>
  <c r="EE105" i="22"/>
  <c r="EE104" i="22"/>
  <c r="EE103" i="22"/>
  <c r="EE102" i="22"/>
  <c r="EE101" i="22"/>
  <c r="EE100" i="22"/>
  <c r="EE99" i="22"/>
  <c r="ED115" i="22"/>
  <c r="ED114" i="22"/>
  <c r="ED113" i="22"/>
  <c r="ED112" i="22"/>
  <c r="ED111" i="22"/>
  <c r="ED110" i="22"/>
  <c r="ED108" i="22"/>
  <c r="ED107" i="22"/>
  <c r="ED106" i="22"/>
  <c r="ED105" i="22"/>
  <c r="ED104" i="22"/>
  <c r="ED103" i="22"/>
  <c r="ED102" i="22"/>
  <c r="ED101" i="22"/>
  <c r="ED100" i="22"/>
  <c r="ED99" i="22"/>
  <c r="EC115" i="22"/>
  <c r="EC114" i="22"/>
  <c r="EC113" i="22"/>
  <c r="EC112" i="22"/>
  <c r="EC111" i="22"/>
  <c r="EC110" i="22"/>
  <c r="EC108" i="22"/>
  <c r="EC107" i="22"/>
  <c r="EC106" i="22"/>
  <c r="EC105" i="22"/>
  <c r="EC104" i="22"/>
  <c r="EC103" i="22"/>
  <c r="EC102" i="22"/>
  <c r="EC101" i="22"/>
  <c r="EC100" i="22"/>
  <c r="EC99" i="22"/>
  <c r="EB115" i="22"/>
  <c r="EB114" i="22"/>
  <c r="EB113" i="22"/>
  <c r="EB112" i="22"/>
  <c r="EB111" i="22"/>
  <c r="EB110" i="22"/>
  <c r="EB108" i="22"/>
  <c r="EB107" i="22"/>
  <c r="EB106" i="22"/>
  <c r="EB105" i="22"/>
  <c r="EB104" i="22"/>
  <c r="EB103" i="22"/>
  <c r="EB102" i="22"/>
  <c r="EB101" i="22"/>
  <c r="EB100" i="22"/>
  <c r="EB99" i="22"/>
  <c r="EA115" i="22"/>
  <c r="EA114" i="22"/>
  <c r="EA113" i="22"/>
  <c r="EA112" i="22"/>
  <c r="EA111" i="22"/>
  <c r="EA110" i="22"/>
  <c r="EA108" i="22"/>
  <c r="EA107" i="22"/>
  <c r="EA106" i="22"/>
  <c r="EA105" i="22"/>
  <c r="EA104" i="22"/>
  <c r="EA103" i="22"/>
  <c r="EA102" i="22"/>
  <c r="EA101" i="22"/>
  <c r="EA100" i="22"/>
  <c r="EA99" i="22"/>
  <c r="DY115" i="22"/>
  <c r="DY114" i="22"/>
  <c r="DY113" i="22"/>
  <c r="DY112" i="22"/>
  <c r="DY111" i="22"/>
  <c r="DY110" i="22"/>
  <c r="DY109" i="22"/>
  <c r="DY108" i="22"/>
  <c r="DY107" i="22"/>
  <c r="DY106" i="22"/>
  <c r="DY105" i="22"/>
  <c r="DY104" i="22"/>
  <c r="DY103" i="22"/>
  <c r="DY102" i="22"/>
  <c r="DY101" i="22"/>
  <c r="DY100" i="22"/>
  <c r="DY99" i="22"/>
  <c r="DZ115" i="22"/>
  <c r="DZ114" i="22"/>
  <c r="DZ113" i="22"/>
  <c r="DZ112" i="22"/>
  <c r="DZ111" i="22"/>
  <c r="DZ110" i="22"/>
  <c r="DZ108" i="22"/>
  <c r="DZ107" i="22"/>
  <c r="DZ106" i="22"/>
  <c r="DZ105" i="22"/>
  <c r="DZ104" i="22"/>
  <c r="DZ103" i="22"/>
  <c r="DZ102" i="22"/>
  <c r="DZ101" i="22"/>
  <c r="DZ100" i="22"/>
  <c r="DZ99" i="22"/>
  <c r="DT115" i="22"/>
  <c r="DT114" i="22"/>
  <c r="DT113" i="22"/>
  <c r="DT112" i="22"/>
  <c r="DT111" i="22"/>
  <c r="DT110" i="22"/>
  <c r="DT108" i="22"/>
  <c r="DT107" i="22"/>
  <c r="DT106" i="22"/>
  <c r="DT105" i="22"/>
  <c r="DT104" i="22"/>
  <c r="DT103" i="22"/>
  <c r="DT102" i="22"/>
  <c r="DT101" i="22"/>
  <c r="DT100" i="22"/>
  <c r="DT99" i="22"/>
  <c r="DS115" i="22"/>
  <c r="DS114" i="22"/>
  <c r="DS113" i="22"/>
  <c r="DS112" i="22"/>
  <c r="DS111" i="22"/>
  <c r="DS110" i="22"/>
  <c r="DS108" i="22"/>
  <c r="DS107" i="22"/>
  <c r="DS106" i="22"/>
  <c r="DS105" i="22"/>
  <c r="DS104" i="22"/>
  <c r="DS103" i="22"/>
  <c r="DS102" i="22"/>
  <c r="DS101" i="22"/>
  <c r="DS100" i="22"/>
  <c r="DS99" i="22"/>
  <c r="DR115" i="22"/>
  <c r="DR114" i="22"/>
  <c r="DR113" i="22"/>
  <c r="DR112" i="22"/>
  <c r="DR111" i="22"/>
  <c r="DR110" i="22"/>
  <c r="DR108" i="22"/>
  <c r="DR107" i="22"/>
  <c r="DR106" i="22"/>
  <c r="DR105" i="22"/>
  <c r="DR104" i="22"/>
  <c r="DR103" i="22"/>
  <c r="DR102" i="22"/>
  <c r="DR101" i="22"/>
  <c r="DR100" i="22"/>
  <c r="DR99" i="22"/>
  <c r="DQ115" i="22"/>
  <c r="DQ114" i="22"/>
  <c r="DQ113" i="22"/>
  <c r="DQ112" i="22"/>
  <c r="DQ111" i="22"/>
  <c r="DQ110" i="22"/>
  <c r="DQ108" i="22"/>
  <c r="DQ107" i="22"/>
  <c r="DQ106" i="22"/>
  <c r="DQ105" i="22"/>
  <c r="DQ104" i="22"/>
  <c r="DQ103" i="22"/>
  <c r="DQ102" i="22"/>
  <c r="DQ101" i="22"/>
  <c r="DQ100" i="22"/>
  <c r="DQ99" i="22"/>
  <c r="DP115" i="22"/>
  <c r="DP114" i="22"/>
  <c r="DP113" i="22"/>
  <c r="DP112" i="22"/>
  <c r="DP111" i="22"/>
  <c r="DP110" i="22"/>
  <c r="DP108" i="22"/>
  <c r="DP107" i="22"/>
  <c r="DP106" i="22"/>
  <c r="DP105" i="22"/>
  <c r="DP104" i="22"/>
  <c r="DP103" i="22"/>
  <c r="DP102" i="22"/>
  <c r="DP101" i="22"/>
  <c r="DP100" i="22"/>
  <c r="DP99" i="22"/>
  <c r="DO115" i="22"/>
  <c r="DO114" i="22"/>
  <c r="DO113" i="22"/>
  <c r="DO112" i="22"/>
  <c r="DO111" i="22"/>
  <c r="DO110" i="22"/>
  <c r="DO108" i="22"/>
  <c r="DO107" i="22"/>
  <c r="DO106" i="22"/>
  <c r="DO105" i="22"/>
  <c r="DO104" i="22"/>
  <c r="DO103" i="22"/>
  <c r="DO102" i="22"/>
  <c r="DO101" i="22"/>
  <c r="DO100" i="22"/>
  <c r="DO99" i="22"/>
  <c r="DN115" i="22"/>
  <c r="DN114" i="22"/>
  <c r="DN113" i="22"/>
  <c r="DN112" i="22"/>
  <c r="DN111" i="22"/>
  <c r="DN110" i="22"/>
  <c r="DN108" i="22"/>
  <c r="DN107" i="22"/>
  <c r="DN106" i="22"/>
  <c r="DN105" i="22"/>
  <c r="DN104" i="22"/>
  <c r="DN103" i="22"/>
  <c r="DN102" i="22"/>
  <c r="DN101" i="22"/>
  <c r="DN100" i="22"/>
  <c r="DN99" i="22"/>
  <c r="DM115" i="22"/>
  <c r="DM114" i="22"/>
  <c r="DM113" i="22"/>
  <c r="DM112" i="22"/>
  <c r="DM111" i="22"/>
  <c r="DM110" i="22"/>
  <c r="DM108" i="22"/>
  <c r="DM107" i="22"/>
  <c r="DM106" i="22"/>
  <c r="DM105" i="22"/>
  <c r="DM104" i="22"/>
  <c r="DM103" i="22"/>
  <c r="DM102" i="22"/>
  <c r="DM101" i="22"/>
  <c r="DM100" i="22"/>
  <c r="DM99" i="22"/>
  <c r="DL115" i="22"/>
  <c r="DL114" i="22"/>
  <c r="DL113" i="22"/>
  <c r="DL112" i="22"/>
  <c r="DL111" i="22"/>
  <c r="DL110" i="22"/>
  <c r="DL108" i="22"/>
  <c r="DL107" i="22"/>
  <c r="DL106" i="22"/>
  <c r="DL105" i="22"/>
  <c r="DL104" i="22"/>
  <c r="DL103" i="22"/>
  <c r="DL102" i="22"/>
  <c r="DL101" i="22"/>
  <c r="DL100" i="22"/>
  <c r="DL99" i="22"/>
  <c r="DK115" i="22"/>
  <c r="DK114" i="22"/>
  <c r="DK113" i="22"/>
  <c r="DK112" i="22"/>
  <c r="DK111" i="22"/>
  <c r="DK110" i="22"/>
  <c r="DK109" i="22"/>
  <c r="DK108" i="22"/>
  <c r="DK107" i="22"/>
  <c r="DK106" i="22"/>
  <c r="DK105" i="22"/>
  <c r="DK104" i="22"/>
  <c r="DK103" i="22"/>
  <c r="DK102" i="22"/>
  <c r="DK101" i="22"/>
  <c r="DK100" i="22"/>
  <c r="DK99" i="22"/>
  <c r="DJ115" i="22"/>
  <c r="DJ114" i="22"/>
  <c r="DJ113" i="22"/>
  <c r="DJ112" i="22"/>
  <c r="DJ111" i="22"/>
  <c r="DJ110" i="22"/>
  <c r="DJ109" i="22"/>
  <c r="DJ108" i="22"/>
  <c r="DJ107" i="22"/>
  <c r="DJ106" i="22"/>
  <c r="DJ105" i="22"/>
  <c r="DJ104" i="22"/>
  <c r="DJ103" i="22"/>
  <c r="DJ102" i="22"/>
  <c r="DJ101" i="22"/>
  <c r="DJ100" i="22"/>
  <c r="DJ99" i="22"/>
  <c r="DI115" i="22"/>
  <c r="DI114" i="22"/>
  <c r="DI113" i="22"/>
  <c r="DI112" i="22"/>
  <c r="DI111" i="22"/>
  <c r="DI110" i="22"/>
  <c r="DI109" i="22"/>
  <c r="DI108" i="22"/>
  <c r="DI107" i="22"/>
  <c r="DI106" i="22"/>
  <c r="DI105" i="22"/>
  <c r="DI104" i="22"/>
  <c r="DI103" i="22"/>
  <c r="DI102" i="22"/>
  <c r="DI101" i="22"/>
  <c r="DI100" i="22"/>
  <c r="DI99" i="22"/>
  <c r="DH115" i="22"/>
  <c r="DH114" i="22"/>
  <c r="DH113" i="22"/>
  <c r="DH112" i="22"/>
  <c r="DH111" i="22"/>
  <c r="DH110" i="22"/>
  <c r="DH109" i="22"/>
  <c r="DH108" i="22"/>
  <c r="DH107" i="22"/>
  <c r="DH106" i="22"/>
  <c r="DH105" i="22"/>
  <c r="DH104" i="22"/>
  <c r="DH103" i="22"/>
  <c r="DH102" i="22"/>
  <c r="DH101" i="22"/>
  <c r="DH100" i="22"/>
  <c r="DH99" i="22"/>
  <c r="DF115" i="22"/>
  <c r="DF114" i="22"/>
  <c r="DF113" i="22"/>
  <c r="DF112" i="22"/>
  <c r="DF111" i="22"/>
  <c r="DF110" i="22"/>
  <c r="DF109" i="22"/>
  <c r="DF108" i="22"/>
  <c r="DF107" i="22"/>
  <c r="DF106" i="22"/>
  <c r="DF105" i="22"/>
  <c r="DF104" i="22"/>
  <c r="DF103" i="22"/>
  <c r="DF102" i="22"/>
  <c r="DF101" i="22"/>
  <c r="DF100" i="22"/>
  <c r="DF99" i="22"/>
  <c r="DE115" i="22"/>
  <c r="DE114" i="22"/>
  <c r="DE113" i="22"/>
  <c r="DE112" i="22"/>
  <c r="DE111" i="22"/>
  <c r="DE110" i="22"/>
  <c r="DE108" i="22"/>
  <c r="DE107" i="22"/>
  <c r="DE106" i="22"/>
  <c r="DE105" i="22"/>
  <c r="DE104" i="22"/>
  <c r="DE103" i="22"/>
  <c r="DE102" i="22"/>
  <c r="DE101" i="22"/>
  <c r="DE100" i="22"/>
  <c r="DE99" i="22"/>
  <c r="DD115" i="22"/>
  <c r="DD114" i="22"/>
  <c r="DD113" i="22"/>
  <c r="DD112" i="22"/>
  <c r="DD111" i="22"/>
  <c r="DD110" i="22"/>
  <c r="DD108" i="22"/>
  <c r="DD107" i="22"/>
  <c r="DD106" i="22"/>
  <c r="DD105" i="22"/>
  <c r="DD104" i="22"/>
  <c r="DD103" i="22"/>
  <c r="DD102" i="22"/>
  <c r="DD101" i="22"/>
  <c r="DD100" i="22"/>
  <c r="DD99" i="22"/>
  <c r="DC115" i="22"/>
  <c r="DC114" i="22"/>
  <c r="DC113" i="22"/>
  <c r="DC112" i="22"/>
  <c r="DC111" i="22"/>
  <c r="DC110" i="22"/>
  <c r="DC108" i="22"/>
  <c r="DC107" i="22"/>
  <c r="DC106" i="22"/>
  <c r="DC105" i="22"/>
  <c r="DC104" i="22"/>
  <c r="DC103" i="22"/>
  <c r="DC102" i="22"/>
  <c r="DC101" i="22"/>
  <c r="DC100" i="22"/>
  <c r="DC99" i="22"/>
  <c r="DB115" i="22"/>
  <c r="DB114" i="22"/>
  <c r="DB113" i="22"/>
  <c r="DB112" i="22"/>
  <c r="DB111" i="22"/>
  <c r="DB110" i="22"/>
  <c r="DB108" i="22"/>
  <c r="DB107" i="22"/>
  <c r="DB106" i="22"/>
  <c r="DB105" i="22"/>
  <c r="DB104" i="22"/>
  <c r="DB103" i="22"/>
  <c r="DB102" i="22"/>
  <c r="DB101" i="22"/>
  <c r="DB100" i="22"/>
  <c r="DB99" i="22"/>
  <c r="DA115" i="22"/>
  <c r="DA114" i="22"/>
  <c r="DA113" i="22"/>
  <c r="DA112" i="22"/>
  <c r="DA111" i="22"/>
  <c r="DA110" i="22"/>
  <c r="DA109" i="22"/>
  <c r="DA108" i="22"/>
  <c r="DA107" i="22"/>
  <c r="DA106" i="22"/>
  <c r="DA105" i="22"/>
  <c r="DA104" i="22"/>
  <c r="DA103" i="22"/>
  <c r="DA102" i="22"/>
  <c r="DA101" i="22"/>
  <c r="DA100" i="22"/>
  <c r="DA99" i="22"/>
  <c r="CZ115" i="22"/>
  <c r="CZ114" i="22"/>
  <c r="CZ113" i="22"/>
  <c r="CZ112" i="22"/>
  <c r="CZ111" i="22"/>
  <c r="CZ110" i="22"/>
  <c r="CZ108" i="22"/>
  <c r="CZ107" i="22"/>
  <c r="CZ106" i="22"/>
  <c r="CZ105" i="22"/>
  <c r="CZ104" i="22"/>
  <c r="CZ103" i="22"/>
  <c r="CZ102" i="22"/>
  <c r="CZ101" i="22"/>
  <c r="CZ100" i="22"/>
  <c r="CZ99" i="22"/>
  <c r="CY115" i="22"/>
  <c r="CY114" i="22"/>
  <c r="CY113" i="22"/>
  <c r="CY112" i="22"/>
  <c r="CY111" i="22"/>
  <c r="CY110" i="22"/>
  <c r="CY108" i="22"/>
  <c r="CY107" i="22"/>
  <c r="CY106" i="22"/>
  <c r="CY105" i="22"/>
  <c r="CY104" i="22"/>
  <c r="CY103" i="22"/>
  <c r="CY102" i="22"/>
  <c r="CY101" i="22"/>
  <c r="CY100" i="22"/>
  <c r="CY99" i="22"/>
  <c r="CX115" i="22"/>
  <c r="CX114" i="22"/>
  <c r="CX113" i="22"/>
  <c r="CX112" i="22"/>
  <c r="CX111" i="22"/>
  <c r="CX110" i="22"/>
  <c r="CX108" i="22"/>
  <c r="CX107" i="22"/>
  <c r="CX106" i="22"/>
  <c r="CX105" i="22"/>
  <c r="CX104" i="22"/>
  <c r="CX103" i="22"/>
  <c r="CX102" i="22"/>
  <c r="CX101" i="22"/>
  <c r="CX100" i="22"/>
  <c r="CX99" i="22"/>
  <c r="CW115" i="22"/>
  <c r="CW114" i="22"/>
  <c r="CW113" i="22"/>
  <c r="CW112" i="22"/>
  <c r="CW111" i="22"/>
  <c r="CW110" i="22"/>
  <c r="CW108" i="22"/>
  <c r="CW107" i="22"/>
  <c r="CW106" i="22"/>
  <c r="CW105" i="22"/>
  <c r="CW104" i="22"/>
  <c r="CW103" i="22"/>
  <c r="CW102" i="22"/>
  <c r="CW101" i="22"/>
  <c r="CW100" i="22"/>
  <c r="CW99" i="22"/>
  <c r="CU115" i="22"/>
  <c r="CU114" i="22"/>
  <c r="CU113" i="22"/>
  <c r="CU112" i="22"/>
  <c r="CU111" i="22"/>
  <c r="CU110" i="22"/>
  <c r="CU109" i="22"/>
  <c r="CU108" i="22"/>
  <c r="CU107" i="22"/>
  <c r="CU106" i="22"/>
  <c r="CU105" i="22"/>
  <c r="CU104" i="22"/>
  <c r="CU103" i="22"/>
  <c r="CU102" i="22"/>
  <c r="CU101" i="22"/>
  <c r="CU100" i="22"/>
  <c r="CU99" i="22"/>
  <c r="CT115" i="22"/>
  <c r="CT114" i="22"/>
  <c r="CT113" i="22"/>
  <c r="CT112" i="22"/>
  <c r="CT111" i="22"/>
  <c r="CT110" i="22"/>
  <c r="CT108" i="22"/>
  <c r="CT107" i="22"/>
  <c r="CT106" i="22"/>
  <c r="CT105" i="22"/>
  <c r="CT104" i="22"/>
  <c r="CT103" i="22"/>
  <c r="CT102" i="22"/>
  <c r="CT101" i="22"/>
  <c r="CT100" i="22"/>
  <c r="CT99" i="22"/>
  <c r="CS115" i="22"/>
  <c r="CS114" i="22"/>
  <c r="CS113" i="22"/>
  <c r="CS112" i="22"/>
  <c r="CS111" i="22"/>
  <c r="CS110" i="22"/>
  <c r="CS108" i="22"/>
  <c r="CS107" i="22"/>
  <c r="CS106" i="22"/>
  <c r="CS105" i="22"/>
  <c r="CS104" i="22"/>
  <c r="CS103" i="22"/>
  <c r="CS102" i="22"/>
  <c r="CS101" i="22"/>
  <c r="CS100" i="22"/>
  <c r="CS99" i="22"/>
  <c r="CR115" i="22"/>
  <c r="CR114" i="22"/>
  <c r="CR113" i="22"/>
  <c r="CR112" i="22"/>
  <c r="CR111" i="22"/>
  <c r="CR110" i="22"/>
  <c r="CR108" i="22"/>
  <c r="CR107" i="22"/>
  <c r="CR106" i="22"/>
  <c r="CR105" i="22"/>
  <c r="CR104" i="22"/>
  <c r="CR103" i="22"/>
  <c r="CR102" i="22"/>
  <c r="CR101" i="22"/>
  <c r="CR100" i="22"/>
  <c r="CR99" i="22"/>
  <c r="CP115" i="22"/>
  <c r="CP114" i="22"/>
  <c r="CP113" i="22"/>
  <c r="CP112" i="22"/>
  <c r="CP111" i="22"/>
  <c r="CP110" i="22"/>
  <c r="CP109" i="22"/>
  <c r="CP108" i="22"/>
  <c r="CP107" i="22"/>
  <c r="CP106" i="22"/>
  <c r="CP105" i="22"/>
  <c r="CP104" i="22"/>
  <c r="CP103" i="22"/>
  <c r="CP102" i="22"/>
  <c r="CP101" i="22"/>
  <c r="CP100" i="22"/>
  <c r="CP99" i="22"/>
  <c r="CO115" i="22"/>
  <c r="CO114" i="22"/>
  <c r="CO113" i="22"/>
  <c r="CO112" i="22"/>
  <c r="CO111" i="22"/>
  <c r="CO110" i="22"/>
  <c r="CO109" i="22"/>
  <c r="CO108" i="22"/>
  <c r="CO107" i="22"/>
  <c r="CO106" i="22"/>
  <c r="CO105" i="22"/>
  <c r="CO104" i="22"/>
  <c r="CO103" i="22"/>
  <c r="CO102" i="22"/>
  <c r="CO101" i="22"/>
  <c r="CO100" i="22"/>
  <c r="CO99" i="22"/>
  <c r="CN115" i="22"/>
  <c r="CN114" i="22"/>
  <c r="CN113" i="22"/>
  <c r="CN112" i="22"/>
  <c r="CN111" i="22"/>
  <c r="CN110" i="22"/>
  <c r="CN108" i="22"/>
  <c r="CN107" i="22"/>
  <c r="CN106" i="22"/>
  <c r="CN105" i="22"/>
  <c r="CN104" i="22"/>
  <c r="CN103" i="22"/>
  <c r="CN102" i="22"/>
  <c r="CN101" i="22"/>
  <c r="CN100" i="22"/>
  <c r="CN99" i="22"/>
  <c r="CL115" i="22"/>
  <c r="CL114" i="22"/>
  <c r="CL113" i="22"/>
  <c r="CL112" i="22"/>
  <c r="CL111" i="22"/>
  <c r="CL110" i="22"/>
  <c r="CL108" i="22"/>
  <c r="CL107" i="22"/>
  <c r="CL106" i="22"/>
  <c r="CL105" i="22"/>
  <c r="CL104" i="22"/>
  <c r="CL103" i="22"/>
  <c r="CL102" i="22"/>
  <c r="CL101" i="22"/>
  <c r="CL100" i="22"/>
  <c r="CL99" i="22"/>
  <c r="CH115" i="22"/>
  <c r="CH114" i="22"/>
  <c r="CH113" i="22"/>
  <c r="CH112" i="22"/>
  <c r="CH111" i="22"/>
  <c r="CH110" i="22"/>
  <c r="CH108" i="22"/>
  <c r="CH107" i="22"/>
  <c r="CH106" i="22"/>
  <c r="CH105" i="22"/>
  <c r="CH104" i="22"/>
  <c r="CH103" i="22"/>
  <c r="CH102" i="22"/>
  <c r="CH101" i="22"/>
  <c r="CH100" i="22"/>
  <c r="CH99" i="22"/>
  <c r="CG115" i="22"/>
  <c r="CG114" i="22"/>
  <c r="CG113" i="22"/>
  <c r="CG112" i="22"/>
  <c r="CG111" i="22"/>
  <c r="CG110" i="22"/>
  <c r="CG109" i="22"/>
  <c r="CG108" i="22"/>
  <c r="CG107" i="22"/>
  <c r="CG106" i="22"/>
  <c r="CG105" i="22"/>
  <c r="CG104" i="22"/>
  <c r="CG103" i="22"/>
  <c r="CG102" i="22"/>
  <c r="CG101" i="22"/>
  <c r="CG100" i="22"/>
  <c r="CG99" i="22"/>
  <c r="CE115" i="22"/>
  <c r="CE114" i="22"/>
  <c r="CE113" i="22"/>
  <c r="CE112" i="22"/>
  <c r="CE111" i="22"/>
  <c r="CE110" i="22"/>
  <c r="CE109" i="22"/>
  <c r="CE108" i="22"/>
  <c r="CE107" i="22"/>
  <c r="CE106" i="22"/>
  <c r="CE105" i="22"/>
  <c r="CE104" i="22"/>
  <c r="CE103" i="22"/>
  <c r="CE102" i="22"/>
  <c r="CE101" i="22"/>
  <c r="CE100" i="22"/>
  <c r="CE99" i="22"/>
  <c r="CD115" i="22"/>
  <c r="CD114" i="22"/>
  <c r="CD113" i="22"/>
  <c r="CD112" i="22"/>
  <c r="CD111" i="22"/>
  <c r="CD110" i="22"/>
  <c r="CD108" i="22"/>
  <c r="CD107" i="22"/>
  <c r="CD106" i="22"/>
  <c r="CD105" i="22"/>
  <c r="CD104" i="22"/>
  <c r="CD103" i="22"/>
  <c r="CD102" i="22"/>
  <c r="CD101" i="22"/>
  <c r="CD100" i="22"/>
  <c r="CD99" i="22"/>
  <c r="CC115" i="22"/>
  <c r="CC114" i="22"/>
  <c r="CC113" i="22"/>
  <c r="CC112" i="22"/>
  <c r="CC111" i="22"/>
  <c r="CC110" i="22"/>
  <c r="CC108" i="22"/>
  <c r="CC107" i="22"/>
  <c r="CC106" i="22"/>
  <c r="CC105" i="22"/>
  <c r="CC104" i="22"/>
  <c r="CC103" i="22"/>
  <c r="CC102" i="22"/>
  <c r="CC101" i="22"/>
  <c r="CC100" i="22"/>
  <c r="CC99" i="22"/>
  <c r="CB115" i="22"/>
  <c r="CB114" i="22"/>
  <c r="CB113" i="22"/>
  <c r="CB112" i="22"/>
  <c r="CB111" i="22"/>
  <c r="CB110" i="22"/>
  <c r="CB108" i="22"/>
  <c r="CB107" i="22"/>
  <c r="CB106" i="22"/>
  <c r="CB105" i="22"/>
  <c r="CB104" i="22"/>
  <c r="CB103" i="22"/>
  <c r="CB102" i="22"/>
  <c r="CB101" i="22"/>
  <c r="CB100" i="22"/>
  <c r="CB99" i="22"/>
  <c r="CA115" i="22"/>
  <c r="CA114" i="22"/>
  <c r="CA113" i="22"/>
  <c r="CA112" i="22"/>
  <c r="CA111" i="22"/>
  <c r="CA110" i="22"/>
  <c r="CA108" i="22"/>
  <c r="CA107" i="22"/>
  <c r="CA106" i="22"/>
  <c r="CA105" i="22"/>
  <c r="CA104" i="22"/>
  <c r="CA103" i="22"/>
  <c r="CA102" i="22"/>
  <c r="CA101" i="22"/>
  <c r="CA100" i="22"/>
  <c r="CA99" i="22"/>
  <c r="BZ115" i="22"/>
  <c r="BZ114" i="22"/>
  <c r="BZ113" i="22"/>
  <c r="BZ112" i="22"/>
  <c r="BZ111" i="22"/>
  <c r="BZ110" i="22"/>
  <c r="BZ109" i="22"/>
  <c r="BZ108" i="22"/>
  <c r="BZ107" i="22"/>
  <c r="BZ106" i="22"/>
  <c r="BZ105" i="22"/>
  <c r="BZ104" i="22"/>
  <c r="BZ103" i="22"/>
  <c r="BZ102" i="22"/>
  <c r="BZ101" i="22"/>
  <c r="BZ100" i="22"/>
  <c r="BZ99" i="22"/>
  <c r="BX115" i="22"/>
  <c r="BX114" i="22"/>
  <c r="BX113" i="22"/>
  <c r="BX112" i="22"/>
  <c r="BX111" i="22"/>
  <c r="BX110" i="22"/>
  <c r="BX109" i="22"/>
  <c r="BX108" i="22"/>
  <c r="BX107" i="22"/>
  <c r="BX106" i="22"/>
  <c r="BX105" i="22"/>
  <c r="BX104" i="22"/>
  <c r="BX103" i="22"/>
  <c r="BX102" i="22"/>
  <c r="BX101" i="22"/>
  <c r="BX100" i="22"/>
  <c r="BX99" i="22"/>
  <c r="MP91" i="22"/>
  <c r="MP90" i="22"/>
  <c r="MP89" i="22"/>
  <c r="MP88" i="22"/>
  <c r="MO91" i="22"/>
  <c r="MO94" i="22" s="1"/>
  <c r="MO90" i="22"/>
  <c r="MO93" i="22" s="1"/>
  <c r="MO89" i="22"/>
  <c r="MO92" i="22" s="1"/>
  <c r="MO88" i="22"/>
  <c r="MN91" i="22"/>
  <c r="MN94" i="22" s="1"/>
  <c r="MN90" i="22"/>
  <c r="MN93" i="22" s="1"/>
  <c r="MN89" i="22"/>
  <c r="MN88" i="22"/>
  <c r="MM91" i="22"/>
  <c r="MM94" i="22" s="1"/>
  <c r="MM90" i="22"/>
  <c r="MM93" i="22" s="1"/>
  <c r="MM89" i="22"/>
  <c r="MM92" i="22" s="1"/>
  <c r="MM88" i="22"/>
  <c r="ML91" i="22"/>
  <c r="ML94" i="22" s="1"/>
  <c r="ML90" i="22"/>
  <c r="ML93" i="22" s="1"/>
  <c r="ML89" i="22"/>
  <c r="ML88" i="22"/>
  <c r="MK91" i="22"/>
  <c r="MK90" i="22"/>
  <c r="MK89" i="22"/>
  <c r="MK88" i="22"/>
  <c r="MJ91" i="22"/>
  <c r="MJ94" i="22" s="1"/>
  <c r="MJ90" i="22"/>
  <c r="MJ93" i="22" s="1"/>
  <c r="MJ89" i="22"/>
  <c r="MJ92" i="22" s="1"/>
  <c r="MJ88" i="22"/>
  <c r="MI91" i="22"/>
  <c r="MI90" i="22"/>
  <c r="MI89" i="22"/>
  <c r="MI88" i="22"/>
  <c r="MH91" i="22"/>
  <c r="MH94" i="22" s="1"/>
  <c r="MH90" i="22"/>
  <c r="MH93" i="22" s="1"/>
  <c r="MH89" i="22"/>
  <c r="MH88" i="22"/>
  <c r="MG91" i="22"/>
  <c r="MG94" i="22" s="1"/>
  <c r="MG90" i="22"/>
  <c r="MG93" i="22" s="1"/>
  <c r="MG89" i="22"/>
  <c r="MG92" i="22" s="1"/>
  <c r="MG88" i="22"/>
  <c r="MF91" i="22"/>
  <c r="MF94" i="22" s="1"/>
  <c r="MF90" i="22"/>
  <c r="MF93" i="22" s="1"/>
  <c r="MF89" i="22"/>
  <c r="MF88" i="22"/>
  <c r="ME91" i="22"/>
  <c r="ME90" i="22"/>
  <c r="ME93" i="22" s="1"/>
  <c r="ME89" i="22"/>
  <c r="ME88" i="22"/>
  <c r="MD91" i="22"/>
  <c r="MD94" i="22" s="1"/>
  <c r="MD90" i="22"/>
  <c r="MD93" i="22" s="1"/>
  <c r="MD89" i="22"/>
  <c r="MD92" i="22" s="1"/>
  <c r="MD88" i="22"/>
  <c r="MC91" i="22"/>
  <c r="MC94" i="22" s="1"/>
  <c r="MC90" i="22"/>
  <c r="MC93" i="22" s="1"/>
  <c r="MC89" i="22"/>
  <c r="MC92" i="22" s="1"/>
  <c r="MC88" i="22"/>
  <c r="MB91" i="22"/>
  <c r="MB94" i="22" s="1"/>
  <c r="MB90" i="22"/>
  <c r="MB93" i="22" s="1"/>
  <c r="MB89" i="22"/>
  <c r="MB92" i="22" s="1"/>
  <c r="MB88" i="22"/>
  <c r="MA91" i="22"/>
  <c r="MA94" i="22" s="1"/>
  <c r="MA90" i="22"/>
  <c r="MA93" i="22" s="1"/>
  <c r="MA89" i="22"/>
  <c r="MA116" i="22" s="1"/>
  <c r="MA88" i="22"/>
  <c r="LZ91" i="22"/>
  <c r="LZ94" i="22" s="1"/>
  <c r="LZ90" i="22"/>
  <c r="LZ93" i="22" s="1"/>
  <c r="LZ89" i="22"/>
  <c r="LZ88" i="22"/>
  <c r="LY91" i="22"/>
  <c r="LY94" i="22" s="1"/>
  <c r="LY90" i="22"/>
  <c r="LY93" i="22" s="1"/>
  <c r="LY89" i="22"/>
  <c r="LY92" i="22" s="1"/>
  <c r="LY88" i="22"/>
  <c r="LX91" i="22"/>
  <c r="LX90" i="22"/>
  <c r="LX93" i="22" s="1"/>
  <c r="LX89" i="22"/>
  <c r="LX88" i="22"/>
  <c r="LW91" i="22"/>
  <c r="LW94" i="22" s="1"/>
  <c r="LW90" i="22"/>
  <c r="LW93" i="22" s="1"/>
  <c r="LW89" i="22"/>
  <c r="LW92" i="22" s="1"/>
  <c r="LW88" i="22"/>
  <c r="LV91" i="22"/>
  <c r="LV94" i="22" s="1"/>
  <c r="LV90" i="22"/>
  <c r="LV93" i="22" s="1"/>
  <c r="LV89" i="22"/>
  <c r="LV92" i="22" s="1"/>
  <c r="LV88" i="22"/>
  <c r="LU91" i="22"/>
  <c r="LU94" i="22" s="1"/>
  <c r="LU90" i="22"/>
  <c r="LU93" i="22" s="1"/>
  <c r="LU89" i="22"/>
  <c r="LU88" i="22"/>
  <c r="LT91" i="22"/>
  <c r="LT90" i="22"/>
  <c r="LT118" i="22" s="1"/>
  <c r="LT89" i="22"/>
  <c r="LT88" i="22"/>
  <c r="LS91" i="22"/>
  <c r="LS94" i="22" s="1"/>
  <c r="LS90" i="22"/>
  <c r="LS93" i="22" s="1"/>
  <c r="LS89" i="22"/>
  <c r="LS92" i="22" s="1"/>
  <c r="LS88" i="22"/>
  <c r="LR91" i="22"/>
  <c r="LR94" i="22" s="1"/>
  <c r="LR90" i="22"/>
  <c r="LR93" i="22" s="1"/>
  <c r="LR89" i="22"/>
  <c r="LR88" i="22"/>
  <c r="LQ91" i="22"/>
  <c r="LQ94" i="22" s="1"/>
  <c r="LQ90" i="22"/>
  <c r="LQ93" i="22" s="1"/>
  <c r="LQ89" i="22"/>
  <c r="LQ88" i="22"/>
  <c r="LP91" i="22"/>
  <c r="LP94" i="22" s="1"/>
  <c r="LP90" i="22"/>
  <c r="LP93" i="22" s="1"/>
  <c r="LP89" i="22"/>
  <c r="LP92" i="22" s="1"/>
  <c r="LP88" i="22"/>
  <c r="LO91" i="22"/>
  <c r="LO90" i="22"/>
  <c r="LO89" i="22"/>
  <c r="LO88" i="22"/>
  <c r="LN91" i="22"/>
  <c r="LN90" i="22"/>
  <c r="LN118" i="22" s="1"/>
  <c r="LN89" i="22"/>
  <c r="LN88" i="22"/>
  <c r="LM91" i="22"/>
  <c r="LM94" i="22" s="1"/>
  <c r="LM90" i="22"/>
  <c r="LM93" i="22" s="1"/>
  <c r="LM89" i="22"/>
  <c r="LM92" i="22" s="1"/>
  <c r="LM88" i="22"/>
  <c r="LL91" i="22"/>
  <c r="LL94" i="22" s="1"/>
  <c r="LL90" i="22"/>
  <c r="LL93" i="22" s="1"/>
  <c r="LL89" i="22"/>
  <c r="LL88" i="22"/>
  <c r="LK91" i="22"/>
  <c r="LK94" i="22" s="1"/>
  <c r="LK90" i="22"/>
  <c r="LK93" i="22" s="1"/>
  <c r="LK89" i="22"/>
  <c r="LK88" i="22"/>
  <c r="LJ91" i="22"/>
  <c r="LJ90" i="22"/>
  <c r="LJ118" i="22" s="1"/>
  <c r="LJ89" i="22"/>
  <c r="LJ88" i="22"/>
  <c r="LI91" i="22"/>
  <c r="LI90" i="22"/>
  <c r="LI93" i="22" s="1"/>
  <c r="LI89" i="22"/>
  <c r="LI88" i="22"/>
  <c r="LH91" i="22"/>
  <c r="LH94" i="22" s="1"/>
  <c r="LH90" i="22"/>
  <c r="LH93" i="22" s="1"/>
  <c r="LH89" i="22"/>
  <c r="LH92" i="22" s="1"/>
  <c r="LH88" i="22"/>
  <c r="LG91" i="22"/>
  <c r="LG90" i="22"/>
  <c r="LG89" i="22"/>
  <c r="LG88" i="22"/>
  <c r="LF91" i="22"/>
  <c r="LF94" i="22" s="1"/>
  <c r="LF90" i="22"/>
  <c r="LF93" i="22" s="1"/>
  <c r="LF89" i="22"/>
  <c r="LF88" i="22"/>
  <c r="LE91" i="22"/>
  <c r="LE90" i="22"/>
  <c r="LE89" i="22"/>
  <c r="LE88" i="22"/>
  <c r="LD91" i="22"/>
  <c r="LD90" i="22"/>
  <c r="LD118" i="22" s="1"/>
  <c r="LD89" i="22"/>
  <c r="LD92" i="22" s="1"/>
  <c r="LD88" i="22"/>
  <c r="LC91" i="22"/>
  <c r="LC90" i="22"/>
  <c r="LC89" i="22"/>
  <c r="LC88" i="22"/>
  <c r="LB91" i="22"/>
  <c r="LB94" i="22" s="1"/>
  <c r="LB90" i="22"/>
  <c r="LB93" i="22" s="1"/>
  <c r="LB89" i="22"/>
  <c r="LB88" i="22"/>
  <c r="LA91" i="22"/>
  <c r="LA94" i="22" s="1"/>
  <c r="LA90" i="22"/>
  <c r="LA93" i="22" s="1"/>
  <c r="LA89" i="22"/>
  <c r="LA92" i="22" s="1"/>
  <c r="LA88" i="22"/>
  <c r="KZ91" i="22"/>
  <c r="KZ94" i="22" s="1"/>
  <c r="KZ90" i="22"/>
  <c r="KZ93" i="22" s="1"/>
  <c r="KZ89" i="22"/>
  <c r="KZ88" i="22"/>
  <c r="KY91" i="22"/>
  <c r="KY94" i="22" s="1"/>
  <c r="KY90" i="22"/>
  <c r="KY93" i="22" s="1"/>
  <c r="KY89" i="22"/>
  <c r="KY92" i="22" s="1"/>
  <c r="KY88" i="22"/>
  <c r="KX91" i="22"/>
  <c r="KX94" i="22" s="1"/>
  <c r="KX90" i="22"/>
  <c r="KX93" i="22" s="1"/>
  <c r="KX89" i="22"/>
  <c r="KX92" i="22" s="1"/>
  <c r="KX88" i="22"/>
  <c r="KW91" i="22"/>
  <c r="KW94" i="22" s="1"/>
  <c r="KW90" i="22"/>
  <c r="KW93" i="22" s="1"/>
  <c r="KW89" i="22"/>
  <c r="KW88" i="22"/>
  <c r="KV91" i="22"/>
  <c r="KV94" i="22" s="1"/>
  <c r="KV90" i="22"/>
  <c r="KV93" i="22" s="1"/>
  <c r="KV89" i="22"/>
  <c r="KV92" i="22" s="1"/>
  <c r="KV88" i="22"/>
  <c r="KU91" i="22"/>
  <c r="KU94" i="22" s="1"/>
  <c r="KU90" i="22"/>
  <c r="KU93" i="22" s="1"/>
  <c r="KU89" i="22"/>
  <c r="KU117" i="22" s="1"/>
  <c r="KU88" i="22"/>
  <c r="KT91" i="22"/>
  <c r="KT90" i="22"/>
  <c r="KT89" i="22"/>
  <c r="KT88" i="22"/>
  <c r="KS91" i="22"/>
  <c r="KS94" i="22" s="1"/>
  <c r="KS90" i="22"/>
  <c r="KS93" i="22" s="1"/>
  <c r="KS89" i="22"/>
  <c r="KS88" i="22"/>
  <c r="KR91" i="22"/>
  <c r="KR90" i="22"/>
  <c r="KR118" i="22" s="1"/>
  <c r="KR89" i="22"/>
  <c r="KR88" i="22"/>
  <c r="KQ91" i="22"/>
  <c r="KQ94" i="22" s="1"/>
  <c r="KQ90" i="22"/>
  <c r="KQ93" i="22" s="1"/>
  <c r="KQ89" i="22"/>
  <c r="KQ116" i="22" s="1"/>
  <c r="KQ88" i="22"/>
  <c r="KP91" i="22"/>
  <c r="KP94" i="22" s="1"/>
  <c r="KP90" i="22"/>
  <c r="KP93" i="22" s="1"/>
  <c r="KP89" i="22"/>
  <c r="KP116" i="22" s="1"/>
  <c r="KP88" i="22"/>
  <c r="KO91" i="22"/>
  <c r="KO94" i="22" s="1"/>
  <c r="KO90" i="22"/>
  <c r="KO93" i="22" s="1"/>
  <c r="KO89" i="22"/>
  <c r="KO92" i="22" s="1"/>
  <c r="KO88" i="22"/>
  <c r="KN91" i="22"/>
  <c r="KN90" i="22"/>
  <c r="KN93" i="22" s="1"/>
  <c r="KN89" i="22"/>
  <c r="KN88" i="22"/>
  <c r="KM91" i="22"/>
  <c r="KM90" i="22"/>
  <c r="KM89" i="22"/>
  <c r="KM88" i="22"/>
  <c r="KL91" i="22"/>
  <c r="KL90" i="22"/>
  <c r="KL118" i="22" s="1"/>
  <c r="KL89" i="22"/>
  <c r="KL88" i="22"/>
  <c r="KK91" i="22"/>
  <c r="KK90" i="22"/>
  <c r="KK89" i="22"/>
  <c r="KK88" i="22"/>
  <c r="KJ91" i="22"/>
  <c r="KJ94" i="22" s="1"/>
  <c r="KJ90" i="22"/>
  <c r="KJ93" i="22" s="1"/>
  <c r="KJ89" i="22"/>
  <c r="KJ92" i="22" s="1"/>
  <c r="KJ88" i="22"/>
  <c r="KI91" i="22"/>
  <c r="KI94" i="22" s="1"/>
  <c r="KI90" i="22"/>
  <c r="KI93" i="22" s="1"/>
  <c r="KI89" i="22"/>
  <c r="KI88" i="22"/>
  <c r="KH91" i="22"/>
  <c r="KH94" i="22" s="1"/>
  <c r="KH90" i="22"/>
  <c r="KH93" i="22" s="1"/>
  <c r="KH89" i="22"/>
  <c r="KH88" i="22"/>
  <c r="KG91" i="22"/>
  <c r="KG94" i="22" s="1"/>
  <c r="KG90" i="22"/>
  <c r="KG93" i="22" s="1"/>
  <c r="KG89" i="22"/>
  <c r="KG92" i="22" s="1"/>
  <c r="KG88" i="22"/>
  <c r="KF91" i="22"/>
  <c r="KF94" i="22" s="1"/>
  <c r="KF90" i="22"/>
  <c r="KF93" i="22" s="1"/>
  <c r="KF89" i="22"/>
  <c r="KF92" i="22" s="1"/>
  <c r="KF88" i="22"/>
  <c r="KE91" i="22"/>
  <c r="KE94" i="22" s="1"/>
  <c r="KE90" i="22"/>
  <c r="KE93" i="22" s="1"/>
  <c r="KE89" i="22"/>
  <c r="KE88" i="22"/>
  <c r="KD91" i="22"/>
  <c r="KD94" i="22" s="1"/>
  <c r="KD90" i="22"/>
  <c r="KD93" i="22" s="1"/>
  <c r="KD89" i="22"/>
  <c r="KD88" i="22"/>
  <c r="KC91" i="22"/>
  <c r="KC94" i="22" s="1"/>
  <c r="KC90" i="22"/>
  <c r="KC93" i="22" s="1"/>
  <c r="KC89" i="22"/>
  <c r="KC88" i="22"/>
  <c r="KB91" i="22"/>
  <c r="KB94" i="22" s="1"/>
  <c r="KB90" i="22"/>
  <c r="KB93" i="22" s="1"/>
  <c r="KB89" i="22"/>
  <c r="KB88" i="22"/>
  <c r="KA91" i="22"/>
  <c r="KA90" i="22"/>
  <c r="KA89" i="22"/>
  <c r="KA88" i="22"/>
  <c r="JZ91" i="22"/>
  <c r="JZ90" i="22"/>
  <c r="JZ118" i="22" s="1"/>
  <c r="JZ89" i="22"/>
  <c r="JZ88" i="22"/>
  <c r="JY91" i="22"/>
  <c r="JY90" i="22"/>
  <c r="JY118" i="22" s="1"/>
  <c r="JY89" i="22"/>
  <c r="JY88" i="22"/>
  <c r="JX91" i="22"/>
  <c r="JX94" i="22" s="1"/>
  <c r="JX90" i="22"/>
  <c r="JX93" i="22" s="1"/>
  <c r="JX89" i="22"/>
  <c r="JX92" i="22" s="1"/>
  <c r="JX88" i="22"/>
  <c r="JW91" i="22"/>
  <c r="JW94" i="22" s="1"/>
  <c r="JW90" i="22"/>
  <c r="JW93" i="22" s="1"/>
  <c r="JW89" i="22"/>
  <c r="JW92" i="22" s="1"/>
  <c r="JW88" i="22"/>
  <c r="JV91" i="22"/>
  <c r="JV94" i="22" s="1"/>
  <c r="JV90" i="22"/>
  <c r="JV93" i="22" s="1"/>
  <c r="JV89" i="22"/>
  <c r="JV116" i="22" s="1"/>
  <c r="JV88" i="22"/>
  <c r="JU91" i="22"/>
  <c r="JU94" i="22" s="1"/>
  <c r="JU90" i="22"/>
  <c r="JU93" i="22" s="1"/>
  <c r="JU89" i="22"/>
  <c r="JU92" i="22" s="1"/>
  <c r="JU88" i="22"/>
  <c r="JT91" i="22"/>
  <c r="JT94" i="22" s="1"/>
  <c r="JT90" i="22"/>
  <c r="JT93" i="22" s="1"/>
  <c r="JT89" i="22"/>
  <c r="JT92" i="22" s="1"/>
  <c r="JT88" i="22"/>
  <c r="JS91" i="22"/>
  <c r="JS94" i="22" s="1"/>
  <c r="JS90" i="22"/>
  <c r="JS93" i="22" s="1"/>
  <c r="JS89" i="22"/>
  <c r="JS92" i="22" s="1"/>
  <c r="JS88" i="22"/>
  <c r="JR91" i="22"/>
  <c r="JR94" i="22" s="1"/>
  <c r="JR90" i="22"/>
  <c r="JR93" i="22" s="1"/>
  <c r="JR89" i="22"/>
  <c r="JR92" i="22" s="1"/>
  <c r="JR88" i="22"/>
  <c r="JQ91" i="22"/>
  <c r="JQ90" i="22"/>
  <c r="JQ93" i="22" s="1"/>
  <c r="JQ89" i="22"/>
  <c r="JQ88" i="22"/>
  <c r="JP91" i="22"/>
  <c r="JP94" i="22" s="1"/>
  <c r="JP90" i="22"/>
  <c r="JP93" i="22" s="1"/>
  <c r="JP89" i="22"/>
  <c r="JP92" i="22" s="1"/>
  <c r="JP88" i="22"/>
  <c r="JO91" i="22"/>
  <c r="JO94" i="22" s="1"/>
  <c r="JO90" i="22"/>
  <c r="JO93" i="22" s="1"/>
  <c r="JO89" i="22"/>
  <c r="JO88" i="22"/>
  <c r="JN91" i="22"/>
  <c r="JN94" i="22" s="1"/>
  <c r="JN90" i="22"/>
  <c r="JN93" i="22" s="1"/>
  <c r="JN89" i="22"/>
  <c r="JN92" i="22" s="1"/>
  <c r="JN88" i="22"/>
  <c r="JM91" i="22"/>
  <c r="JM94" i="22" s="1"/>
  <c r="JM90" i="22"/>
  <c r="JM93" i="22" s="1"/>
  <c r="JM89" i="22"/>
  <c r="JM92" i="22" s="1"/>
  <c r="JM88" i="22"/>
  <c r="JL91" i="22"/>
  <c r="JL94" i="22" s="1"/>
  <c r="JL90" i="22"/>
  <c r="JL93" i="22" s="1"/>
  <c r="JL89" i="22"/>
  <c r="JL88" i="22"/>
  <c r="JK91" i="22"/>
  <c r="JK94" i="22" s="1"/>
  <c r="JK90" i="22"/>
  <c r="JK93" i="22" s="1"/>
  <c r="JK89" i="22"/>
  <c r="JK92" i="22" s="1"/>
  <c r="JK88" i="22"/>
  <c r="JJ91" i="22"/>
  <c r="JJ94" i="22" s="1"/>
  <c r="JJ90" i="22"/>
  <c r="JJ93" i="22" s="1"/>
  <c r="JJ89" i="22"/>
  <c r="JJ92" i="22" s="1"/>
  <c r="JJ88" i="22"/>
  <c r="JI91" i="22"/>
  <c r="JI94" i="22" s="1"/>
  <c r="JI90" i="22"/>
  <c r="JI93" i="22" s="1"/>
  <c r="JI89" i="22"/>
  <c r="JI92" i="22" s="1"/>
  <c r="JI88" i="22"/>
  <c r="JH91" i="22"/>
  <c r="JH90" i="22"/>
  <c r="JH118" i="22" s="1"/>
  <c r="JH89" i="22"/>
  <c r="JH88" i="22"/>
  <c r="JG91" i="22"/>
  <c r="JG94" i="22" s="1"/>
  <c r="JG90" i="22"/>
  <c r="JG93" i="22" s="1"/>
  <c r="JG89" i="22"/>
  <c r="JG88" i="22"/>
  <c r="JF91" i="22"/>
  <c r="JF94" i="22" s="1"/>
  <c r="JF90" i="22"/>
  <c r="JF93" i="22" s="1"/>
  <c r="JF89" i="22"/>
  <c r="JF88" i="22"/>
  <c r="JE91" i="22"/>
  <c r="JE94" i="22" s="1"/>
  <c r="JE90" i="22"/>
  <c r="JE93" i="22" s="1"/>
  <c r="JE89" i="22"/>
  <c r="JE92" i="22" s="1"/>
  <c r="JE88" i="22"/>
  <c r="JD91" i="22"/>
  <c r="JD94" i="22" s="1"/>
  <c r="JD90" i="22"/>
  <c r="JD93" i="22" s="1"/>
  <c r="JD89" i="22"/>
  <c r="JD116" i="22" s="1"/>
  <c r="JD88" i="22"/>
  <c r="JC91" i="22"/>
  <c r="JC94" i="22" s="1"/>
  <c r="JC90" i="22"/>
  <c r="JC93" i="22" s="1"/>
  <c r="JC89" i="22"/>
  <c r="JC88" i="22"/>
  <c r="JB91" i="22"/>
  <c r="JB94" i="22" s="1"/>
  <c r="JB90" i="22"/>
  <c r="JB93" i="22" s="1"/>
  <c r="JB89" i="22"/>
  <c r="JB92" i="22" s="1"/>
  <c r="JB88" i="22"/>
  <c r="JA91" i="22"/>
  <c r="JA94" i="22" s="1"/>
  <c r="JA90" i="22"/>
  <c r="JA93" i="22" s="1"/>
  <c r="JA89" i="22"/>
  <c r="JA88" i="22"/>
  <c r="IZ91" i="22"/>
  <c r="IZ94" i="22" s="1"/>
  <c r="IZ90" i="22"/>
  <c r="IZ93" i="22" s="1"/>
  <c r="IZ89" i="22"/>
  <c r="IZ88" i="22"/>
  <c r="IY91" i="22"/>
  <c r="IY94" i="22" s="1"/>
  <c r="IY90" i="22"/>
  <c r="IY93" i="22" s="1"/>
  <c r="IY89" i="22"/>
  <c r="IY92" i="22" s="1"/>
  <c r="IY88" i="22"/>
  <c r="IX91" i="22"/>
  <c r="IX94" i="22" s="1"/>
  <c r="IX90" i="22"/>
  <c r="IX93" i="22" s="1"/>
  <c r="IX89" i="22"/>
  <c r="IX88" i="22"/>
  <c r="IW91" i="22"/>
  <c r="IW90" i="22"/>
  <c r="IW93" i="22" s="1"/>
  <c r="IW89" i="22"/>
  <c r="IW88" i="22"/>
  <c r="IV91" i="22"/>
  <c r="IV94" i="22" s="1"/>
  <c r="IV90" i="22"/>
  <c r="IV93" i="22" s="1"/>
  <c r="IV89" i="22"/>
  <c r="IV116" i="22" s="1"/>
  <c r="IV88" i="22"/>
  <c r="IU91" i="22"/>
  <c r="IU90" i="22"/>
  <c r="IU118" i="22" s="1"/>
  <c r="IU89" i="22"/>
  <c r="IU92" i="22" s="1"/>
  <c r="IU88" i="22"/>
  <c r="IT91" i="22"/>
  <c r="IT90" i="22"/>
  <c r="IT89" i="22"/>
  <c r="IT88" i="22"/>
  <c r="IS91" i="22"/>
  <c r="IS94" i="22" s="1"/>
  <c r="IS90" i="22"/>
  <c r="IS93" i="22" s="1"/>
  <c r="IS89" i="22"/>
  <c r="IS88" i="22"/>
  <c r="IR91" i="22"/>
  <c r="IR94" i="22" s="1"/>
  <c r="IR90" i="22"/>
  <c r="IR93" i="22" s="1"/>
  <c r="IR89" i="22"/>
  <c r="IR92" i="22" s="1"/>
  <c r="IR88" i="22"/>
  <c r="IQ91" i="22"/>
  <c r="IQ94" i="22" s="1"/>
  <c r="IQ90" i="22"/>
  <c r="IQ93" i="22" s="1"/>
  <c r="IQ89" i="22"/>
  <c r="IQ116" i="22" s="1"/>
  <c r="IQ88" i="22"/>
  <c r="IP91" i="22"/>
  <c r="IP94" i="22" s="1"/>
  <c r="IP90" i="22"/>
  <c r="IP93" i="22" s="1"/>
  <c r="IP89" i="22"/>
  <c r="IP92" i="22" s="1"/>
  <c r="IP88" i="22"/>
  <c r="IO91" i="22"/>
  <c r="IO94" i="22" s="1"/>
  <c r="IO90" i="22"/>
  <c r="IO93" i="22" s="1"/>
  <c r="IO89" i="22"/>
  <c r="IO88" i="22"/>
  <c r="IN91" i="22"/>
  <c r="IN94" i="22" s="1"/>
  <c r="IN90" i="22"/>
  <c r="IN93" i="22" s="1"/>
  <c r="IN89" i="22"/>
  <c r="IN92" i="22" s="1"/>
  <c r="IN88" i="22"/>
  <c r="IM91" i="22"/>
  <c r="IM94" i="22" s="1"/>
  <c r="IM90" i="22"/>
  <c r="IM93" i="22" s="1"/>
  <c r="IM89" i="22"/>
  <c r="IM88" i="22"/>
  <c r="IL91" i="22"/>
  <c r="IL94" i="22" s="1"/>
  <c r="IL90" i="22"/>
  <c r="IL93" i="22" s="1"/>
  <c r="IL89" i="22"/>
  <c r="IL116" i="22" s="1"/>
  <c r="IL88" i="22"/>
  <c r="IK91" i="22"/>
  <c r="IK90" i="22"/>
  <c r="IK118" i="22" s="1"/>
  <c r="IK89" i="22"/>
  <c r="IK88" i="22"/>
  <c r="IJ91" i="22"/>
  <c r="IJ94" i="22" s="1"/>
  <c r="IJ90" i="22"/>
  <c r="IJ93" i="22" s="1"/>
  <c r="IJ89" i="22"/>
  <c r="IJ92" i="22" s="1"/>
  <c r="IJ88" i="22"/>
  <c r="II91" i="22"/>
  <c r="II94" i="22" s="1"/>
  <c r="II90" i="22"/>
  <c r="II93" i="22" s="1"/>
  <c r="II89" i="22"/>
  <c r="II92" i="22" s="1"/>
  <c r="II88" i="22"/>
  <c r="IH91" i="22"/>
  <c r="IH94" i="22" s="1"/>
  <c r="IH90" i="22"/>
  <c r="IH93" i="22" s="1"/>
  <c r="IH89" i="22"/>
  <c r="IH92" i="22" s="1"/>
  <c r="IH88" i="22"/>
  <c r="IG91" i="22"/>
  <c r="IG94" i="22" s="1"/>
  <c r="IG90" i="22"/>
  <c r="IG93" i="22" s="1"/>
  <c r="IG89" i="22"/>
  <c r="IG88" i="22"/>
  <c r="IF91" i="22"/>
  <c r="IF94" i="22" s="1"/>
  <c r="IF90" i="22"/>
  <c r="IF93" i="22" s="1"/>
  <c r="IF89" i="22"/>
  <c r="IF92" i="22" s="1"/>
  <c r="IF88" i="22"/>
  <c r="IE91" i="22"/>
  <c r="IE94" i="22" s="1"/>
  <c r="IE90" i="22"/>
  <c r="IE93" i="22" s="1"/>
  <c r="IE89" i="22"/>
  <c r="IE92" i="22" s="1"/>
  <c r="IE88" i="22"/>
  <c r="ID91" i="22"/>
  <c r="ID90" i="22"/>
  <c r="ID118" i="22" s="1"/>
  <c r="ID89" i="22"/>
  <c r="ID88" i="22"/>
  <c r="IC91" i="22"/>
  <c r="IC94" i="22" s="1"/>
  <c r="IC90" i="22"/>
  <c r="IC93" i="22" s="1"/>
  <c r="IC89" i="22"/>
  <c r="IC92" i="22" s="1"/>
  <c r="IC88" i="22"/>
  <c r="IB91" i="22"/>
  <c r="IB90" i="22"/>
  <c r="IB118" i="22" s="1"/>
  <c r="IB89" i="22"/>
  <c r="IB88" i="22"/>
  <c r="IA91" i="22"/>
  <c r="IA94" i="22" s="1"/>
  <c r="IA90" i="22"/>
  <c r="IA93" i="22" s="1"/>
  <c r="IA89" i="22"/>
  <c r="IA92" i="22" s="1"/>
  <c r="IA88" i="22"/>
  <c r="HZ91" i="22"/>
  <c r="HZ94" i="22" s="1"/>
  <c r="HZ90" i="22"/>
  <c r="HZ93" i="22" s="1"/>
  <c r="HZ89" i="22"/>
  <c r="HZ92" i="22" s="1"/>
  <c r="HZ88" i="22"/>
  <c r="HY91" i="22"/>
  <c r="HY90" i="22"/>
  <c r="HY93" i="22" s="1"/>
  <c r="HY89" i="22"/>
  <c r="HY88" i="22"/>
  <c r="HX91" i="22"/>
  <c r="HX94" i="22" s="1"/>
  <c r="HX90" i="22"/>
  <c r="HX93" i="22" s="1"/>
  <c r="HX89" i="22"/>
  <c r="HX92" i="22" s="1"/>
  <c r="HX88" i="22"/>
  <c r="HW91" i="22"/>
  <c r="HW90" i="22"/>
  <c r="HW89" i="22"/>
  <c r="HW88" i="22"/>
  <c r="HU91" i="22"/>
  <c r="HU94" i="22" s="1"/>
  <c r="HU90" i="22"/>
  <c r="HU93" i="22" s="1"/>
  <c r="HU89" i="22"/>
  <c r="HU88" i="22"/>
  <c r="HT91" i="22"/>
  <c r="HT94" i="22" s="1"/>
  <c r="HT90" i="22"/>
  <c r="HT93" i="22" s="1"/>
  <c r="HT89" i="22"/>
  <c r="HT88" i="22"/>
  <c r="HS91" i="22"/>
  <c r="HS90" i="22"/>
  <c r="HS118" i="22" s="1"/>
  <c r="HS89" i="22"/>
  <c r="HS88" i="22"/>
  <c r="HR91" i="22"/>
  <c r="HR94" i="22" s="1"/>
  <c r="HR90" i="22"/>
  <c r="HR93" i="22" s="1"/>
  <c r="HR89" i="22"/>
  <c r="HR92" i="22" s="1"/>
  <c r="HR88" i="22"/>
  <c r="HQ91" i="22"/>
  <c r="HQ90" i="22"/>
  <c r="HQ93" i="22" s="1"/>
  <c r="HQ89" i="22"/>
  <c r="HQ92" i="22" s="1"/>
  <c r="HQ88" i="22"/>
  <c r="HP91" i="22"/>
  <c r="HP90" i="22"/>
  <c r="HP93" i="22" s="1"/>
  <c r="HP89" i="22"/>
  <c r="HP92" i="22" s="1"/>
  <c r="HP88" i="22"/>
  <c r="HO91" i="22"/>
  <c r="HO90" i="22"/>
  <c r="HO89" i="22"/>
  <c r="HO88" i="22"/>
  <c r="HN91" i="22"/>
  <c r="HN90" i="22"/>
  <c r="HN89" i="22"/>
  <c r="HN116" i="22" s="1"/>
  <c r="HN88" i="22"/>
  <c r="HM91" i="22"/>
  <c r="HM94" i="22" s="1"/>
  <c r="HM90" i="22"/>
  <c r="HM93" i="22" s="1"/>
  <c r="HM89" i="22"/>
  <c r="HM88" i="22"/>
  <c r="HL91" i="22"/>
  <c r="HL94" i="22" s="1"/>
  <c r="HL90" i="22"/>
  <c r="HL93" i="22" s="1"/>
  <c r="HL89" i="22"/>
  <c r="HL88" i="22"/>
  <c r="HK91" i="22"/>
  <c r="HK94" i="22" s="1"/>
  <c r="HK90" i="22"/>
  <c r="HK93" i="22" s="1"/>
  <c r="HK89" i="22"/>
  <c r="HK88" i="22"/>
  <c r="HJ91" i="22"/>
  <c r="HJ90" i="22"/>
  <c r="HJ93" i="22" s="1"/>
  <c r="HJ89" i="22"/>
  <c r="HJ92" i="22" s="1"/>
  <c r="HJ88" i="22"/>
  <c r="HI91" i="22"/>
  <c r="HI94" i="22" s="1"/>
  <c r="HI90" i="22"/>
  <c r="HI93" i="22" s="1"/>
  <c r="HI89" i="22"/>
  <c r="HI88" i="22"/>
  <c r="HH91" i="22"/>
  <c r="HH94" i="22" s="1"/>
  <c r="HH90" i="22"/>
  <c r="HH93" i="22" s="1"/>
  <c r="HH89" i="22"/>
  <c r="HH92" i="22" s="1"/>
  <c r="HH88" i="22"/>
  <c r="HG91" i="22"/>
  <c r="HG94" i="22" s="1"/>
  <c r="HG90" i="22"/>
  <c r="HG93" i="22" s="1"/>
  <c r="HG89" i="22"/>
  <c r="HG92" i="22" s="1"/>
  <c r="HG88" i="22"/>
  <c r="HF91" i="22"/>
  <c r="HF90" i="22"/>
  <c r="HF93" i="22" s="1"/>
  <c r="HF89" i="22"/>
  <c r="HF88" i="22"/>
  <c r="HE91" i="22"/>
  <c r="HE94" i="22" s="1"/>
  <c r="HE90" i="22"/>
  <c r="HE93" i="22" s="1"/>
  <c r="HE89" i="22"/>
  <c r="HE116" i="22" s="1"/>
  <c r="HE88" i="22"/>
  <c r="HD91" i="22"/>
  <c r="HD90" i="22"/>
  <c r="HD118" i="22" s="1"/>
  <c r="HD89" i="22"/>
  <c r="HD88" i="22"/>
  <c r="HC91" i="22"/>
  <c r="HC94" i="22" s="1"/>
  <c r="HC90" i="22"/>
  <c r="HC118" i="22" s="1"/>
  <c r="HC89" i="22"/>
  <c r="HC88" i="22"/>
  <c r="HB91" i="22"/>
  <c r="HB94" i="22" s="1"/>
  <c r="HB90" i="22"/>
  <c r="HB93" i="22" s="1"/>
  <c r="HB89" i="22"/>
  <c r="HB92" i="22" s="1"/>
  <c r="HB88" i="22"/>
  <c r="HA91" i="22"/>
  <c r="HA94" i="22" s="1"/>
  <c r="HA90" i="22"/>
  <c r="HA93" i="22" s="1"/>
  <c r="HA89" i="22"/>
  <c r="HA88" i="22"/>
  <c r="GZ91" i="22"/>
  <c r="GZ94" i="22" s="1"/>
  <c r="GZ90" i="22"/>
  <c r="GZ93" i="22" s="1"/>
  <c r="GZ89" i="22"/>
  <c r="GZ88" i="22"/>
  <c r="GY91" i="22"/>
  <c r="GY94" i="22" s="1"/>
  <c r="GY90" i="22"/>
  <c r="GY93" i="22" s="1"/>
  <c r="GY89" i="22"/>
  <c r="GY116" i="22" s="1"/>
  <c r="GY88" i="22"/>
  <c r="GX91" i="22"/>
  <c r="GX90" i="22"/>
  <c r="GX118" i="22" s="1"/>
  <c r="GX89" i="22"/>
  <c r="GX88" i="22"/>
  <c r="GW91" i="22"/>
  <c r="GW90" i="22"/>
  <c r="GW118" i="22" s="1"/>
  <c r="GW89" i="22"/>
  <c r="GW88" i="22"/>
  <c r="GV91" i="22"/>
  <c r="GV90" i="22"/>
  <c r="GV93" i="22" s="1"/>
  <c r="GV89" i="22"/>
  <c r="GV88" i="22"/>
  <c r="GU91" i="22"/>
  <c r="GU94" i="22" s="1"/>
  <c r="GU90" i="22"/>
  <c r="GU93" i="22" s="1"/>
  <c r="GU89" i="22"/>
  <c r="GU92" i="22" s="1"/>
  <c r="GU88" i="22"/>
  <c r="GT91" i="22"/>
  <c r="GT90" i="22"/>
  <c r="GT118" i="22" s="1"/>
  <c r="GT89" i="22"/>
  <c r="GT88" i="22"/>
  <c r="GS91" i="22"/>
  <c r="GS90" i="22"/>
  <c r="GS118" i="22" s="1"/>
  <c r="GS89" i="22"/>
  <c r="GS88" i="22"/>
  <c r="GR91" i="22"/>
  <c r="GR90" i="22"/>
  <c r="GR118" i="22" s="1"/>
  <c r="GR89" i="22"/>
  <c r="GR88" i="22"/>
  <c r="GQ91" i="22"/>
  <c r="GQ94" i="22" s="1"/>
  <c r="GQ90" i="22"/>
  <c r="GQ93" i="22" s="1"/>
  <c r="GQ89" i="22"/>
  <c r="GQ92" i="22" s="1"/>
  <c r="GQ88" i="22"/>
  <c r="GP91" i="22"/>
  <c r="GP90" i="22"/>
  <c r="GP93" i="22" s="1"/>
  <c r="GP89" i="22"/>
  <c r="GP92" i="22" s="1"/>
  <c r="GP88" i="22"/>
  <c r="GO91" i="22"/>
  <c r="GO90" i="22"/>
  <c r="GO118" i="22" s="1"/>
  <c r="GO89" i="22"/>
  <c r="GO88" i="22"/>
  <c r="GN91" i="22"/>
  <c r="GN94" i="22" s="1"/>
  <c r="GN90" i="22"/>
  <c r="GN93" i="22" s="1"/>
  <c r="GN89" i="22"/>
  <c r="GN92" i="22" s="1"/>
  <c r="GN88" i="22"/>
  <c r="GM91" i="22"/>
  <c r="GM94" i="22" s="1"/>
  <c r="GM90" i="22"/>
  <c r="GM93" i="22" s="1"/>
  <c r="GM89" i="22"/>
  <c r="GM92" i="22" s="1"/>
  <c r="GM88" i="22"/>
  <c r="GL91" i="22"/>
  <c r="GL90" i="22"/>
  <c r="GL93" i="22" s="1"/>
  <c r="GL89" i="22"/>
  <c r="GL88" i="22"/>
  <c r="GK91" i="22"/>
  <c r="GK94" i="22" s="1"/>
  <c r="GK90" i="22"/>
  <c r="GK93" i="22" s="1"/>
  <c r="GK89" i="22"/>
  <c r="GK92" i="22" s="1"/>
  <c r="GK88" i="22"/>
  <c r="GJ91" i="22"/>
  <c r="GJ94" i="22" s="1"/>
  <c r="GJ90" i="22"/>
  <c r="GJ93" i="22" s="1"/>
  <c r="GJ89" i="22"/>
  <c r="GJ92" i="22" s="1"/>
  <c r="GJ88" i="22"/>
  <c r="GI91" i="22"/>
  <c r="GI94" i="22" s="1"/>
  <c r="GI90" i="22"/>
  <c r="GI93" i="22" s="1"/>
  <c r="GI89" i="22"/>
  <c r="GI92" i="22" s="1"/>
  <c r="GI88" i="22"/>
  <c r="GH91" i="22"/>
  <c r="GH94" i="22" s="1"/>
  <c r="GH90" i="22"/>
  <c r="GH93" i="22" s="1"/>
  <c r="GH89" i="22"/>
  <c r="GH92" i="22" s="1"/>
  <c r="GH88" i="22"/>
  <c r="GG91" i="22"/>
  <c r="GG94" i="22" s="1"/>
  <c r="GG90" i="22"/>
  <c r="GG118" i="22" s="1"/>
  <c r="GG89" i="22"/>
  <c r="GG88" i="22"/>
  <c r="GF91" i="22"/>
  <c r="GF94" i="22" s="1"/>
  <c r="GF90" i="22"/>
  <c r="GF93" i="22" s="1"/>
  <c r="GF89" i="22"/>
  <c r="GF92" i="22" s="1"/>
  <c r="GF88" i="22"/>
  <c r="GE91" i="22"/>
  <c r="GE90" i="22"/>
  <c r="GE118" i="22" s="1"/>
  <c r="GE89" i="22"/>
  <c r="GE88" i="22"/>
  <c r="GD91" i="22"/>
  <c r="GD94" i="22" s="1"/>
  <c r="GD90" i="22"/>
  <c r="GD93" i="22" s="1"/>
  <c r="GD89" i="22"/>
  <c r="GD116" i="22" s="1"/>
  <c r="GD88" i="22"/>
  <c r="GC91" i="22"/>
  <c r="GC94" i="22" s="1"/>
  <c r="GC90" i="22"/>
  <c r="GC93" i="22" s="1"/>
  <c r="GC89" i="22"/>
  <c r="GC92" i="22" s="1"/>
  <c r="GC88" i="22"/>
  <c r="GB91" i="22"/>
  <c r="GB94" i="22" s="1"/>
  <c r="GB90" i="22"/>
  <c r="GB93" i="22" s="1"/>
  <c r="GB89" i="22"/>
  <c r="GB92" i="22" s="1"/>
  <c r="GB88" i="22"/>
  <c r="GA91" i="22"/>
  <c r="GA94" i="22" s="1"/>
  <c r="GA90" i="22"/>
  <c r="GA93" i="22" s="1"/>
  <c r="GA89" i="22"/>
  <c r="GA92" i="22" s="1"/>
  <c r="GA88" i="22"/>
  <c r="FZ91" i="22"/>
  <c r="FZ94" i="22" s="1"/>
  <c r="FZ90" i="22"/>
  <c r="FZ93" i="22" s="1"/>
  <c r="FZ89" i="22"/>
  <c r="FZ92" i="22" s="1"/>
  <c r="FZ88" i="22"/>
  <c r="FY91" i="22"/>
  <c r="FY90" i="22"/>
  <c r="FY93" i="22" s="1"/>
  <c r="FY89" i="22"/>
  <c r="FY88" i="22"/>
  <c r="FX91" i="22"/>
  <c r="FX94" i="22" s="1"/>
  <c r="FX90" i="22"/>
  <c r="FX93" i="22" s="1"/>
  <c r="FX89" i="22"/>
  <c r="FX92" i="22" s="1"/>
  <c r="FX88" i="22"/>
  <c r="FW91" i="22"/>
  <c r="FW94" i="22" s="1"/>
  <c r="FW90" i="22"/>
  <c r="FW93" i="22" s="1"/>
  <c r="FW89" i="22"/>
  <c r="FW116" i="22" s="1"/>
  <c r="FW88" i="22"/>
  <c r="FV91" i="22"/>
  <c r="FV90" i="22"/>
  <c r="FV118" i="22" s="1"/>
  <c r="FV89" i="22"/>
  <c r="FV88" i="22"/>
  <c r="FU91" i="22"/>
  <c r="FU90" i="22"/>
  <c r="FU93" i="22" s="1"/>
  <c r="FU89" i="22"/>
  <c r="FU88" i="22"/>
  <c r="FT91" i="22"/>
  <c r="FT94" i="22" s="1"/>
  <c r="FT90" i="22"/>
  <c r="FT93" i="22" s="1"/>
  <c r="FT89" i="22"/>
  <c r="FT88" i="22"/>
  <c r="FS91" i="22"/>
  <c r="FS94" i="22" s="1"/>
  <c r="FS90" i="22"/>
  <c r="FS93" i="22" s="1"/>
  <c r="FS89" i="22"/>
  <c r="FS88" i="22"/>
  <c r="FR91" i="22"/>
  <c r="FR94" i="22" s="1"/>
  <c r="FR90" i="22"/>
  <c r="FR93" i="22" s="1"/>
  <c r="FR89" i="22"/>
  <c r="FR88" i="22"/>
  <c r="FQ91" i="22"/>
  <c r="FQ94" i="22" s="1"/>
  <c r="FQ90" i="22"/>
  <c r="FQ93" i="22" s="1"/>
  <c r="FQ89" i="22"/>
  <c r="FQ92" i="22" s="1"/>
  <c r="FQ88" i="22"/>
  <c r="FP91" i="22"/>
  <c r="FP94" i="22" s="1"/>
  <c r="FP90" i="22"/>
  <c r="FP93" i="22" s="1"/>
  <c r="FP89" i="22"/>
  <c r="FP116" i="22" s="1"/>
  <c r="FP88" i="22"/>
  <c r="FO91" i="22"/>
  <c r="FO90" i="22"/>
  <c r="FO118" i="22" s="1"/>
  <c r="FO89" i="22"/>
  <c r="FO88" i="22"/>
  <c r="FN91" i="22"/>
  <c r="FN90" i="22"/>
  <c r="FN93" i="22" s="1"/>
  <c r="FN89" i="22"/>
  <c r="FN88" i="22"/>
  <c r="FM91" i="22"/>
  <c r="FM90" i="22"/>
  <c r="FM93" i="22" s="1"/>
  <c r="FM89" i="22"/>
  <c r="FM92" i="22" s="1"/>
  <c r="FM88" i="22"/>
  <c r="FL91" i="22"/>
  <c r="FL90" i="22"/>
  <c r="FL93" i="22" s="1"/>
  <c r="FL89" i="22"/>
  <c r="FL88" i="22"/>
  <c r="FK91" i="22"/>
  <c r="FK94" i="22" s="1"/>
  <c r="FK90" i="22"/>
  <c r="FK93" i="22" s="1"/>
  <c r="FK89" i="22"/>
  <c r="FK88" i="22"/>
  <c r="FJ91" i="22"/>
  <c r="FJ94" i="22" s="1"/>
  <c r="FJ90" i="22"/>
  <c r="FJ118" i="22" s="1"/>
  <c r="FJ89" i="22"/>
  <c r="FJ88" i="22"/>
  <c r="FI91" i="22"/>
  <c r="FI94" i="22" s="1"/>
  <c r="FI90" i="22"/>
  <c r="FI93" i="22" s="1"/>
  <c r="FI89" i="22"/>
  <c r="FI92" i="22" s="1"/>
  <c r="FI88" i="22"/>
  <c r="FH91" i="22"/>
  <c r="FH90" i="22"/>
  <c r="FH89" i="22"/>
  <c r="FH88" i="22"/>
  <c r="FG91" i="22"/>
  <c r="FG90" i="22"/>
  <c r="FG118" i="22" s="1"/>
  <c r="FG89" i="22"/>
  <c r="FG88" i="22"/>
  <c r="FF91" i="22"/>
  <c r="FF94" i="22" s="1"/>
  <c r="FF90" i="22"/>
  <c r="FF93" i="22" s="1"/>
  <c r="FF89" i="22"/>
  <c r="FF92" i="22" s="1"/>
  <c r="FF88" i="22"/>
  <c r="FE91" i="22"/>
  <c r="FE90" i="22"/>
  <c r="FE118" i="22" s="1"/>
  <c r="FE89" i="22"/>
  <c r="FE88" i="22"/>
  <c r="FD91" i="22"/>
  <c r="FD94" i="22" s="1"/>
  <c r="FD90" i="22"/>
  <c r="FD93" i="22" s="1"/>
  <c r="FD89" i="22"/>
  <c r="FD92" i="22" s="1"/>
  <c r="FD88" i="22"/>
  <c r="FC91" i="22"/>
  <c r="FC94" i="22" s="1"/>
  <c r="FC90" i="22"/>
  <c r="FC93" i="22" s="1"/>
  <c r="FC89" i="22"/>
  <c r="FC92" i="22" s="1"/>
  <c r="FC88" i="22"/>
  <c r="FB91" i="22"/>
  <c r="FB90" i="22"/>
  <c r="FB93" i="22" s="1"/>
  <c r="FB89" i="22"/>
  <c r="FB88" i="22"/>
  <c r="FA91" i="22"/>
  <c r="FA94" i="22" s="1"/>
  <c r="FA90" i="22"/>
  <c r="FA93" i="22" s="1"/>
  <c r="FA89" i="22"/>
  <c r="FA92" i="22" s="1"/>
  <c r="FA88" i="22"/>
  <c r="EY91" i="22"/>
  <c r="EY90" i="22"/>
  <c r="EY89" i="22"/>
  <c r="EY88" i="22"/>
  <c r="EX91" i="22"/>
  <c r="EX94" i="22" s="1"/>
  <c r="EX90" i="22"/>
  <c r="EX93" i="22" s="1"/>
  <c r="EX89" i="22"/>
  <c r="EX116" i="22" s="1"/>
  <c r="EX88" i="22"/>
  <c r="EW91" i="22"/>
  <c r="EW94" i="22" s="1"/>
  <c r="EW90" i="22"/>
  <c r="EW93" i="22" s="1"/>
  <c r="EW89" i="22"/>
  <c r="EW116" i="22" s="1"/>
  <c r="EW88" i="22"/>
  <c r="EV91" i="22"/>
  <c r="EV90" i="22"/>
  <c r="EV118" i="22" s="1"/>
  <c r="EV89" i="22"/>
  <c r="EV88" i="22"/>
  <c r="EU91" i="22"/>
  <c r="EU94" i="22" s="1"/>
  <c r="EU90" i="22"/>
  <c r="EU93" i="22" s="1"/>
  <c r="EU89" i="22"/>
  <c r="EU92" i="22" s="1"/>
  <c r="EU88" i="22"/>
  <c r="ET91" i="22"/>
  <c r="ET94" i="22" s="1"/>
  <c r="ET90" i="22"/>
  <c r="ET93" i="22" s="1"/>
  <c r="ET89" i="22"/>
  <c r="ET92" i="22" s="1"/>
  <c r="ET88" i="22"/>
  <c r="ES91" i="22"/>
  <c r="ES90" i="22"/>
  <c r="ES93" i="22" s="1"/>
  <c r="ES89" i="22"/>
  <c r="ES116" i="22" s="1"/>
  <c r="ES88" i="22"/>
  <c r="ER91" i="22"/>
  <c r="ER90" i="22"/>
  <c r="ER118" i="22" s="1"/>
  <c r="ER89" i="22"/>
  <c r="ER88" i="22"/>
  <c r="EQ91" i="22"/>
  <c r="EQ94" i="22" s="1"/>
  <c r="EQ90" i="22"/>
  <c r="EQ93" i="22" s="1"/>
  <c r="EQ89" i="22"/>
  <c r="EQ92" i="22" s="1"/>
  <c r="EQ88" i="22"/>
  <c r="EP91" i="22"/>
  <c r="EP94" i="22" s="1"/>
  <c r="EP90" i="22"/>
  <c r="EP93" i="22" s="1"/>
  <c r="EP89" i="22"/>
  <c r="EP92" i="22" s="1"/>
  <c r="EP88" i="22"/>
  <c r="EO91" i="22"/>
  <c r="EO94" i="22" s="1"/>
  <c r="EO90" i="22"/>
  <c r="EO93" i="22" s="1"/>
  <c r="EO89" i="22"/>
  <c r="EO92" i="22" s="1"/>
  <c r="EO88" i="22"/>
  <c r="EN91" i="22"/>
  <c r="EN94" i="22" s="1"/>
  <c r="EN90" i="22"/>
  <c r="EN93" i="22" s="1"/>
  <c r="EN89" i="22"/>
  <c r="EN92" i="22" s="1"/>
  <c r="EN88" i="22"/>
  <c r="EM91" i="22"/>
  <c r="EM90" i="22"/>
  <c r="EM93" i="22" s="1"/>
  <c r="EM89" i="22"/>
  <c r="EM88" i="22"/>
  <c r="EL91" i="22"/>
  <c r="EL94" i="22" s="1"/>
  <c r="EL90" i="22"/>
  <c r="EL93" i="22" s="1"/>
  <c r="EL89" i="22"/>
  <c r="EL92" i="22" s="1"/>
  <c r="EL88" i="22"/>
  <c r="EK91" i="22"/>
  <c r="EK90" i="22"/>
  <c r="EK118" i="22" s="1"/>
  <c r="EK89" i="22"/>
  <c r="EK88" i="22"/>
  <c r="EJ91" i="22"/>
  <c r="EJ94" i="22" s="1"/>
  <c r="EJ90" i="22"/>
  <c r="EJ93" i="22" s="1"/>
  <c r="EJ89" i="22"/>
  <c r="EJ92" i="22" s="1"/>
  <c r="EJ88" i="22"/>
  <c r="EI91" i="22"/>
  <c r="EI94" i="22" s="1"/>
  <c r="EI90" i="22"/>
  <c r="EI93" i="22" s="1"/>
  <c r="EI89" i="22"/>
  <c r="EI92" i="22" s="1"/>
  <c r="EI88" i="22"/>
  <c r="EH91" i="22"/>
  <c r="EH94" i="22" s="1"/>
  <c r="EH90" i="22"/>
  <c r="EH89" i="22"/>
  <c r="EH88" i="22"/>
  <c r="EG91" i="22"/>
  <c r="EG94" i="22" s="1"/>
  <c r="EG90" i="22"/>
  <c r="EG93" i="22" s="1"/>
  <c r="EG89" i="22"/>
  <c r="EG92" i="22" s="1"/>
  <c r="EG88" i="22"/>
  <c r="EF91" i="22"/>
  <c r="EF94" i="22" s="1"/>
  <c r="EF90" i="22"/>
  <c r="EF89" i="22"/>
  <c r="EF88" i="22"/>
  <c r="EE91" i="22"/>
  <c r="EE94" i="22" s="1"/>
  <c r="EE90" i="22"/>
  <c r="EE93" i="22" s="1"/>
  <c r="EE89" i="22"/>
  <c r="EE88" i="22"/>
  <c r="ED91" i="22"/>
  <c r="ED94" i="22" s="1"/>
  <c r="ED90" i="22"/>
  <c r="ED89" i="22"/>
  <c r="ED88" i="22"/>
  <c r="EC91" i="22"/>
  <c r="EC94" i="22" s="1"/>
  <c r="EC90" i="22"/>
  <c r="EC93" i="22" s="1"/>
  <c r="EC89" i="22"/>
  <c r="EC92" i="22" s="1"/>
  <c r="EC88" i="22"/>
  <c r="EB91" i="22"/>
  <c r="EB94" i="22" s="1"/>
  <c r="EB90" i="22"/>
  <c r="EB89" i="22"/>
  <c r="EB88" i="22"/>
  <c r="EA91" i="22"/>
  <c r="EA94" i="22" s="1"/>
  <c r="EA90" i="22"/>
  <c r="EA93" i="22" s="1"/>
  <c r="EA89" i="22"/>
  <c r="EA88" i="22"/>
  <c r="DZ91" i="22"/>
  <c r="DZ94" i="22" s="1"/>
  <c r="DZ90" i="22"/>
  <c r="DZ93" i="22" s="1"/>
  <c r="DZ89" i="22"/>
  <c r="DZ92" i="22" s="1"/>
  <c r="DZ88" i="22"/>
  <c r="DY91" i="22"/>
  <c r="DY94" i="22" s="1"/>
  <c r="DY90" i="22"/>
  <c r="DY89" i="22"/>
  <c r="DY88" i="22"/>
  <c r="DX91" i="22"/>
  <c r="DX90" i="22"/>
  <c r="DX93" i="22" s="1"/>
  <c r="DX89" i="22"/>
  <c r="DX88" i="22"/>
  <c r="DW91" i="22"/>
  <c r="DW94" i="22" s="1"/>
  <c r="DW90" i="22"/>
  <c r="DW93" i="22" s="1"/>
  <c r="DW89" i="22"/>
  <c r="DW92" i="22" s="1"/>
  <c r="DW88" i="22"/>
  <c r="DV91" i="22"/>
  <c r="DV94" i="22" s="1"/>
  <c r="DV90" i="22"/>
  <c r="DV93" i="22" s="1"/>
  <c r="DV89" i="22"/>
  <c r="DV92" i="22" s="1"/>
  <c r="DV88" i="22"/>
  <c r="DU91" i="22"/>
  <c r="DU94" i="22" s="1"/>
  <c r="DU90" i="22"/>
  <c r="DU93" i="22" s="1"/>
  <c r="DU89" i="22"/>
  <c r="DU92" i="22" s="1"/>
  <c r="DU88" i="22"/>
  <c r="DT91" i="22"/>
  <c r="DT94" i="22" s="1"/>
  <c r="DT90" i="22"/>
  <c r="DT118" i="22" s="1"/>
  <c r="DT89" i="22"/>
  <c r="DT88" i="22"/>
  <c r="DS91" i="22"/>
  <c r="DS94" i="22" s="1"/>
  <c r="DS90" i="22"/>
  <c r="DS89" i="22"/>
  <c r="DS88" i="22"/>
  <c r="DR91" i="22"/>
  <c r="DR94" i="22" s="1"/>
  <c r="DR90" i="22"/>
  <c r="DR93" i="22" s="1"/>
  <c r="DR89" i="22"/>
  <c r="DR92" i="22" s="1"/>
  <c r="DR88" i="22"/>
  <c r="DQ91" i="22"/>
  <c r="DQ94" i="22" s="1"/>
  <c r="DQ90" i="22"/>
  <c r="DQ93" i="22" s="1"/>
  <c r="DQ89" i="22"/>
  <c r="DQ92" i="22" s="1"/>
  <c r="DQ88" i="22"/>
  <c r="DP91" i="22"/>
  <c r="DP94" i="22" s="1"/>
  <c r="DP90" i="22"/>
  <c r="DP93" i="22" s="1"/>
  <c r="DP89" i="22"/>
  <c r="DP88" i="22"/>
  <c r="DO91" i="22"/>
  <c r="DO94" i="22" s="1"/>
  <c r="DO90" i="22"/>
  <c r="DO93" i="22" s="1"/>
  <c r="DO89" i="22"/>
  <c r="DO92" i="22" s="1"/>
  <c r="DO88" i="22"/>
  <c r="DN91" i="22"/>
  <c r="DN94" i="22" s="1"/>
  <c r="DN90" i="22"/>
  <c r="DN93" i="22" s="1"/>
  <c r="DN89" i="22"/>
  <c r="DN116" i="22" s="1"/>
  <c r="DN88" i="22"/>
  <c r="DM91" i="22"/>
  <c r="DM94" i="22" s="1"/>
  <c r="DM90" i="22"/>
  <c r="DM93" i="22" s="1"/>
  <c r="DM89" i="22"/>
  <c r="DM92" i="22" s="1"/>
  <c r="DM88" i="22"/>
  <c r="DL91" i="22"/>
  <c r="DL94" i="22" s="1"/>
  <c r="DL90" i="22"/>
  <c r="DL93" i="22" s="1"/>
  <c r="DL89" i="22"/>
  <c r="DL88" i="22"/>
  <c r="DK91" i="22"/>
  <c r="DK94" i="22" s="1"/>
  <c r="DK90" i="22"/>
  <c r="DK93" i="22" s="1"/>
  <c r="DK89" i="22"/>
  <c r="DK88" i="22"/>
  <c r="DJ91" i="22"/>
  <c r="DJ94" i="22" s="1"/>
  <c r="DJ90" i="22"/>
  <c r="DJ93" i="22" s="1"/>
  <c r="DJ89" i="22"/>
  <c r="DJ92" i="22" s="1"/>
  <c r="DJ88" i="22"/>
  <c r="DI91" i="22"/>
  <c r="DI94" i="22" s="1"/>
  <c r="DI90" i="22"/>
  <c r="DI93" i="22" s="1"/>
  <c r="DI89" i="22"/>
  <c r="DI92" i="22" s="1"/>
  <c r="DI88" i="22"/>
  <c r="DH91" i="22"/>
  <c r="DH94" i="22" s="1"/>
  <c r="DH90" i="22"/>
  <c r="DH93" i="22" s="1"/>
  <c r="DH89" i="22"/>
  <c r="DH88" i="22"/>
  <c r="DF90" i="22"/>
  <c r="DF93" i="22" s="1"/>
  <c r="DF89" i="22"/>
  <c r="DF92" i="22" s="1"/>
  <c r="DF88" i="22"/>
  <c r="DE91" i="22"/>
  <c r="DE94" i="22" s="1"/>
  <c r="DE90" i="22"/>
  <c r="DE93" i="22" s="1"/>
  <c r="DE89" i="22"/>
  <c r="DE92" i="22" s="1"/>
  <c r="DE88" i="22"/>
  <c r="DD91" i="22"/>
  <c r="DD94" i="22" s="1"/>
  <c r="DD90" i="22"/>
  <c r="DD93" i="22" s="1"/>
  <c r="DD89" i="22"/>
  <c r="DD92" i="22" s="1"/>
  <c r="DD88" i="22"/>
  <c r="DC91" i="22"/>
  <c r="DC94" i="22" s="1"/>
  <c r="DC90" i="22"/>
  <c r="DC89" i="22"/>
  <c r="DC88" i="22"/>
  <c r="DB91" i="22"/>
  <c r="DB94" i="22" s="1"/>
  <c r="DB90" i="22"/>
  <c r="DB89" i="22"/>
  <c r="DB88" i="22"/>
  <c r="DA91" i="22"/>
  <c r="DA94" i="22" s="1"/>
  <c r="DA90" i="22"/>
  <c r="DA93" i="22" s="1"/>
  <c r="DA89" i="22"/>
  <c r="DA92" i="22" s="1"/>
  <c r="DA88" i="22"/>
  <c r="CZ91" i="22"/>
  <c r="CZ94" i="22" s="1"/>
  <c r="CZ90" i="22"/>
  <c r="CZ118" i="22" s="1"/>
  <c r="CZ89" i="22"/>
  <c r="CZ88" i="22"/>
  <c r="CY91" i="22"/>
  <c r="CY94" i="22" s="1"/>
  <c r="CY90" i="22"/>
  <c r="CY93" i="22" s="1"/>
  <c r="CY89" i="22"/>
  <c r="CY92" i="22" s="1"/>
  <c r="CY88" i="22"/>
  <c r="CX91" i="22"/>
  <c r="CX90" i="22"/>
  <c r="CX89" i="22"/>
  <c r="CX88" i="22"/>
  <c r="CW91" i="22"/>
  <c r="CW94" i="22" s="1"/>
  <c r="CW90" i="22"/>
  <c r="CW89" i="22"/>
  <c r="CW88" i="22"/>
  <c r="CU91" i="22"/>
  <c r="CU94" i="22" s="1"/>
  <c r="CU90" i="22"/>
  <c r="CU93" i="22" s="1"/>
  <c r="CU89" i="22"/>
  <c r="CU92" i="22" s="1"/>
  <c r="CU88" i="22"/>
  <c r="CT91" i="22"/>
  <c r="CT94" i="22" s="1"/>
  <c r="CT90" i="22"/>
  <c r="CT93" i="22" s="1"/>
  <c r="CT89" i="22"/>
  <c r="CT88" i="22"/>
  <c r="CS91" i="22"/>
  <c r="CS90" i="22"/>
  <c r="CS93" i="22" s="1"/>
  <c r="CS89" i="22"/>
  <c r="CS92" i="22" s="1"/>
  <c r="CS88" i="22"/>
  <c r="CR91" i="22"/>
  <c r="CR94" i="22" s="1"/>
  <c r="CR90" i="22"/>
  <c r="CR93" i="22" s="1"/>
  <c r="CR89" i="22"/>
  <c r="CR88" i="22"/>
  <c r="CP91" i="22"/>
  <c r="CP94" i="22" s="1"/>
  <c r="CP90" i="22"/>
  <c r="CP93" i="22" s="1"/>
  <c r="CP89" i="22"/>
  <c r="CP92" i="22" s="1"/>
  <c r="CP88" i="22"/>
  <c r="CO91" i="22"/>
  <c r="CO94" i="22" s="1"/>
  <c r="CO90" i="22"/>
  <c r="CO93" i="22" s="1"/>
  <c r="CO89" i="22"/>
  <c r="CO88" i="22"/>
  <c r="CN91" i="22"/>
  <c r="CN94" i="22" s="1"/>
  <c r="CN90" i="22"/>
  <c r="CN93" i="22" s="1"/>
  <c r="CN89" i="22"/>
  <c r="CN92" i="22" s="1"/>
  <c r="CN88" i="22"/>
  <c r="CL91" i="22"/>
  <c r="CL94" i="22" s="1"/>
  <c r="CL90" i="22"/>
  <c r="CL89" i="22"/>
  <c r="CL88" i="22"/>
  <c r="CH91" i="22"/>
  <c r="CH97" i="22" s="1"/>
  <c r="CH90" i="22"/>
  <c r="CH96" i="22" s="1"/>
  <c r="CH89" i="22"/>
  <c r="CH95" i="22" s="1"/>
  <c r="CH88" i="22"/>
  <c r="CG91" i="22"/>
  <c r="CG94" i="22" s="1"/>
  <c r="CG90" i="22"/>
  <c r="CG93" i="22" s="1"/>
  <c r="CG89" i="22"/>
  <c r="CG88" i="22"/>
  <c r="CE91" i="22"/>
  <c r="CE94" i="22" s="1"/>
  <c r="CE90" i="22"/>
  <c r="CE93" i="22" s="1"/>
  <c r="CE89" i="22"/>
  <c r="CE92" i="22" s="1"/>
  <c r="CE88" i="22"/>
  <c r="CD91" i="22"/>
  <c r="CD94" i="22" s="1"/>
  <c r="CD90" i="22"/>
  <c r="CD93" i="22" s="1"/>
  <c r="CD89" i="22"/>
  <c r="CD88" i="22"/>
  <c r="CC91" i="22"/>
  <c r="CC94" i="22" s="1"/>
  <c r="CC90" i="22"/>
  <c r="CC93" i="22" s="1"/>
  <c r="CC89" i="22"/>
  <c r="CC92" i="22" s="1"/>
  <c r="CC88" i="22"/>
  <c r="CB91" i="22"/>
  <c r="CB94" i="22" s="1"/>
  <c r="CB90" i="22"/>
  <c r="CB89" i="22"/>
  <c r="CB88" i="22"/>
  <c r="CA91" i="22"/>
  <c r="CA94" i="22" s="1"/>
  <c r="CA90" i="22"/>
  <c r="CA89" i="22"/>
  <c r="CA88" i="22"/>
  <c r="BZ91" i="22"/>
  <c r="BZ94" i="22" s="1"/>
  <c r="BZ90" i="22"/>
  <c r="BZ93" i="22" s="1"/>
  <c r="BZ89" i="22"/>
  <c r="BZ88" i="22"/>
  <c r="BX120" i="22"/>
  <c r="BX97" i="22"/>
  <c r="BX96" i="22"/>
  <c r="BX95" i="22"/>
  <c r="BX91" i="22"/>
  <c r="BX90" i="22"/>
  <c r="BX118" i="22" s="1"/>
  <c r="BX89" i="22"/>
  <c r="BX117" i="22" s="1"/>
  <c r="BX88" i="22"/>
  <c r="BW120" i="22"/>
  <c r="BW115" i="22"/>
  <c r="BW114" i="22"/>
  <c r="BW113" i="22"/>
  <c r="BW112" i="22"/>
  <c r="BW111" i="22"/>
  <c r="BW110" i="22"/>
  <c r="BW109" i="22"/>
  <c r="BW108" i="22"/>
  <c r="BW107" i="22"/>
  <c r="BW106" i="22"/>
  <c r="BW105" i="22"/>
  <c r="BW104" i="22"/>
  <c r="BW103" i="22"/>
  <c r="BW102" i="22"/>
  <c r="BW101" i="22"/>
  <c r="BW100" i="22"/>
  <c r="BW99" i="22"/>
  <c r="BW97" i="22"/>
  <c r="BW96" i="22"/>
  <c r="BW95" i="22"/>
  <c r="BW91" i="22"/>
  <c r="BW94" i="22" s="1"/>
  <c r="BW90" i="22"/>
  <c r="BW93" i="22" s="1"/>
  <c r="BW89" i="22"/>
  <c r="BW92" i="22" s="1"/>
  <c r="BW88" i="22"/>
  <c r="BU120" i="22"/>
  <c r="BU115" i="22"/>
  <c r="BU114" i="22"/>
  <c r="BU113" i="22"/>
  <c r="BU112" i="22"/>
  <c r="BU111" i="22"/>
  <c r="BU110" i="22"/>
  <c r="BU108" i="22"/>
  <c r="BU107" i="22"/>
  <c r="BU106" i="22"/>
  <c r="BU105" i="22"/>
  <c r="BU104" i="22"/>
  <c r="BU103" i="22"/>
  <c r="BU102" i="22"/>
  <c r="BU101" i="22"/>
  <c r="BU100" i="22"/>
  <c r="BU99" i="22"/>
  <c r="BU97" i="22"/>
  <c r="BU96" i="22"/>
  <c r="BU95" i="22"/>
  <c r="BU91" i="22"/>
  <c r="BU94" i="22" s="1"/>
  <c r="BU90" i="22"/>
  <c r="BU93" i="22" s="1"/>
  <c r="BU89" i="22"/>
  <c r="BU92" i="22" s="1"/>
  <c r="BU88" i="22"/>
  <c r="BT120" i="22"/>
  <c r="BT115" i="22"/>
  <c r="BT114" i="22"/>
  <c r="BT113" i="22"/>
  <c r="BT112" i="22"/>
  <c r="BT111" i="22"/>
  <c r="BT110" i="22"/>
  <c r="BT108" i="22"/>
  <c r="BT107" i="22"/>
  <c r="BT106" i="22"/>
  <c r="BT105" i="22"/>
  <c r="BT104" i="22"/>
  <c r="BT103" i="22"/>
  <c r="BT102" i="22"/>
  <c r="BT101" i="22"/>
  <c r="BT100" i="22"/>
  <c r="BT99" i="22"/>
  <c r="BT97" i="22"/>
  <c r="BT96" i="22"/>
  <c r="BT95" i="22"/>
  <c r="BT91" i="22"/>
  <c r="BT94" i="22" s="1"/>
  <c r="BT90" i="22"/>
  <c r="BT93" i="22" s="1"/>
  <c r="BT89" i="22"/>
  <c r="BT92" i="22" s="1"/>
  <c r="BT88" i="22"/>
  <c r="BS120" i="22"/>
  <c r="BS115" i="22"/>
  <c r="BS114" i="22"/>
  <c r="BS113" i="22"/>
  <c r="BS112" i="22"/>
  <c r="BS111" i="22"/>
  <c r="BS110" i="22"/>
  <c r="BS108" i="22"/>
  <c r="BS107" i="22"/>
  <c r="BS106" i="22"/>
  <c r="BS105" i="22"/>
  <c r="BS104" i="22"/>
  <c r="BS103" i="22"/>
  <c r="BS102" i="22"/>
  <c r="BS101" i="22"/>
  <c r="BS100" i="22"/>
  <c r="BS99" i="22"/>
  <c r="BS91" i="22"/>
  <c r="BS90" i="22"/>
  <c r="BS89" i="22"/>
  <c r="BS88" i="22"/>
  <c r="BQ115" i="22"/>
  <c r="BQ114" i="22"/>
  <c r="BQ113" i="22"/>
  <c r="BQ112" i="22"/>
  <c r="BQ111" i="22"/>
  <c r="BQ110" i="22"/>
  <c r="BQ109" i="22"/>
  <c r="BQ108" i="22"/>
  <c r="BQ107" i="22"/>
  <c r="BQ106" i="22"/>
  <c r="BQ105" i="22"/>
  <c r="BQ104" i="22"/>
  <c r="BQ103" i="22"/>
  <c r="BQ102" i="22"/>
  <c r="BQ101" i="22"/>
  <c r="BQ100" i="22"/>
  <c r="BQ99" i="22"/>
  <c r="BQ97" i="22"/>
  <c r="BQ96" i="22"/>
  <c r="BQ95" i="22"/>
  <c r="BQ91" i="22"/>
  <c r="BQ94" i="22" s="1"/>
  <c r="BQ93" i="22"/>
  <c r="BQ92" i="22"/>
  <c r="BQ88" i="22"/>
  <c r="G119" i="20"/>
  <c r="H119" i="20" s="1"/>
  <c r="BO120" i="22"/>
  <c r="BO115" i="22"/>
  <c r="BO114" i="22"/>
  <c r="BO113" i="22"/>
  <c r="BO112" i="22"/>
  <c r="BO111" i="22"/>
  <c r="BO110" i="22"/>
  <c r="BO108" i="22"/>
  <c r="BO107" i="22"/>
  <c r="BO106" i="22"/>
  <c r="BO105" i="22"/>
  <c r="BO104" i="22"/>
  <c r="BO103" i="22"/>
  <c r="BO102" i="22"/>
  <c r="BO101" i="22"/>
  <c r="BO100" i="22"/>
  <c r="BO99" i="22"/>
  <c r="BO95" i="22"/>
  <c r="BO91" i="22"/>
  <c r="BO90" i="22"/>
  <c r="BO96" i="22" s="1"/>
  <c r="BO89" i="22"/>
  <c r="BO116" i="22" s="1"/>
  <c r="BO88" i="22"/>
  <c r="BM120" i="22"/>
  <c r="BM115" i="22"/>
  <c r="BM114" i="22"/>
  <c r="BM113" i="22"/>
  <c r="BM112" i="22"/>
  <c r="BM111" i="22"/>
  <c r="BM110" i="22"/>
  <c r="BM109" i="22"/>
  <c r="BM108" i="22"/>
  <c r="BM107" i="22"/>
  <c r="BM106" i="22"/>
  <c r="BM105" i="22"/>
  <c r="BM104" i="22"/>
  <c r="BM103" i="22"/>
  <c r="BM102" i="22"/>
  <c r="BM101" i="22"/>
  <c r="BM100" i="22"/>
  <c r="BM99" i="22"/>
  <c r="BM97" i="22"/>
  <c r="BM96" i="22"/>
  <c r="BM95" i="22"/>
  <c r="BM91" i="22"/>
  <c r="BM94" i="22" s="1"/>
  <c r="BM90" i="22"/>
  <c r="BM93" i="22" s="1"/>
  <c r="BM89" i="22"/>
  <c r="BM116" i="22" s="1"/>
  <c r="BM88" i="22"/>
  <c r="BL120" i="22"/>
  <c r="BL115" i="22"/>
  <c r="BL114" i="22"/>
  <c r="BL113" i="22"/>
  <c r="BL112" i="22"/>
  <c r="BL111" i="22"/>
  <c r="BL110" i="22"/>
  <c r="BL109" i="22"/>
  <c r="BL108" i="22"/>
  <c r="BL107" i="22"/>
  <c r="BL106" i="22"/>
  <c r="BL105" i="22"/>
  <c r="BL104" i="22"/>
  <c r="BL103" i="22"/>
  <c r="BL102" i="22"/>
  <c r="BL101" i="22"/>
  <c r="BL100" i="22"/>
  <c r="BL99" i="22"/>
  <c r="BL97" i="22"/>
  <c r="BL96" i="22"/>
  <c r="BL95" i="22"/>
  <c r="BL91" i="22"/>
  <c r="BL94" i="22" s="1"/>
  <c r="BL90" i="22"/>
  <c r="BL93" i="22" s="1"/>
  <c r="BL89" i="22"/>
  <c r="BL92" i="22" s="1"/>
  <c r="BL88" i="22"/>
  <c r="BK120" i="22"/>
  <c r="BK115" i="22"/>
  <c r="BK114" i="22"/>
  <c r="BK113" i="22"/>
  <c r="BK112" i="22"/>
  <c r="BK111" i="22"/>
  <c r="BK110" i="22"/>
  <c r="BK108" i="22"/>
  <c r="BK107" i="22"/>
  <c r="BK106" i="22"/>
  <c r="BK105" i="22"/>
  <c r="BK104" i="22"/>
  <c r="BJ104" i="22"/>
  <c r="BI104" i="22"/>
  <c r="BG104" i="22"/>
  <c r="MP120" i="22"/>
  <c r="MO120" i="22"/>
  <c r="MN120" i="22"/>
  <c r="MM120" i="22"/>
  <c r="ML120" i="22"/>
  <c r="MK120" i="22"/>
  <c r="MJ120" i="22"/>
  <c r="MI120" i="22"/>
  <c r="MH120" i="22"/>
  <c r="MG120" i="22"/>
  <c r="MF120" i="22"/>
  <c r="ME120" i="22"/>
  <c r="MD120" i="22"/>
  <c r="MC120" i="22"/>
  <c r="MB120" i="22"/>
  <c r="MA120" i="22"/>
  <c r="LZ120" i="22"/>
  <c r="LY120" i="22"/>
  <c r="LX120" i="22"/>
  <c r="LW120" i="22"/>
  <c r="LV120" i="22"/>
  <c r="LU120" i="22"/>
  <c r="LT120" i="22"/>
  <c r="LS120" i="22"/>
  <c r="LR120" i="22"/>
  <c r="LQ120" i="22"/>
  <c r="LP120" i="22"/>
  <c r="LO120" i="22"/>
  <c r="LN120" i="22"/>
  <c r="LM120" i="22"/>
  <c r="LL120" i="22"/>
  <c r="LK120" i="22"/>
  <c r="LJ120" i="22"/>
  <c r="LI120" i="22"/>
  <c r="LH120" i="22"/>
  <c r="LG120" i="22"/>
  <c r="LF120" i="22"/>
  <c r="LE120" i="22"/>
  <c r="LD120" i="22"/>
  <c r="LC120" i="22"/>
  <c r="LB120" i="22"/>
  <c r="LA120" i="22"/>
  <c r="KZ120" i="22"/>
  <c r="KY120" i="22"/>
  <c r="KX120" i="22"/>
  <c r="KW120" i="22"/>
  <c r="KV120" i="22"/>
  <c r="KU120" i="22"/>
  <c r="KT120" i="22"/>
  <c r="KS120" i="22"/>
  <c r="KR120" i="22"/>
  <c r="KQ120" i="22"/>
  <c r="KP120" i="22"/>
  <c r="KO120" i="22"/>
  <c r="KN120" i="22"/>
  <c r="KM120" i="22"/>
  <c r="KL120" i="22"/>
  <c r="KK120" i="22"/>
  <c r="KJ120" i="22"/>
  <c r="KI120" i="22"/>
  <c r="KH120" i="22"/>
  <c r="KG120" i="22"/>
  <c r="KF120" i="22"/>
  <c r="KE120" i="22"/>
  <c r="KD120" i="22"/>
  <c r="KC120" i="22"/>
  <c r="KB120" i="22"/>
  <c r="KA120" i="22"/>
  <c r="JZ120" i="22"/>
  <c r="JY120" i="22"/>
  <c r="JX120" i="22"/>
  <c r="JW120" i="22"/>
  <c r="JV120" i="22"/>
  <c r="JU120" i="22"/>
  <c r="JT120" i="22"/>
  <c r="JS120" i="22"/>
  <c r="JR120" i="22"/>
  <c r="JQ120" i="22"/>
  <c r="JP120" i="22"/>
  <c r="JO120" i="22"/>
  <c r="JN120" i="22"/>
  <c r="JM120" i="22"/>
  <c r="JL120" i="22"/>
  <c r="JK120" i="22"/>
  <c r="JJ120" i="22"/>
  <c r="JI120" i="22"/>
  <c r="JH120" i="22"/>
  <c r="JG120" i="22"/>
  <c r="JF120" i="22"/>
  <c r="JE120" i="22"/>
  <c r="JD120" i="22"/>
  <c r="JC120" i="22"/>
  <c r="JB120" i="22"/>
  <c r="JA120" i="22"/>
  <c r="IZ120" i="22"/>
  <c r="IY120" i="22"/>
  <c r="IX120" i="22"/>
  <c r="IW120" i="22"/>
  <c r="IV120" i="22"/>
  <c r="IU120" i="22"/>
  <c r="IT120" i="22"/>
  <c r="IS120" i="22"/>
  <c r="IR120" i="22"/>
  <c r="IQ120" i="22"/>
  <c r="IP120" i="22"/>
  <c r="IO120" i="22"/>
  <c r="IN120" i="22"/>
  <c r="IM120" i="22"/>
  <c r="IL120" i="22"/>
  <c r="IK120" i="22"/>
  <c r="IJ120" i="22"/>
  <c r="II120" i="22"/>
  <c r="IH120" i="22"/>
  <c r="IG120" i="22"/>
  <c r="IF120" i="22"/>
  <c r="IE120" i="22"/>
  <c r="ID120" i="22"/>
  <c r="IC120" i="22"/>
  <c r="IB120" i="22"/>
  <c r="IA120" i="22"/>
  <c r="HZ120" i="22"/>
  <c r="HY120" i="22"/>
  <c r="HX120" i="22"/>
  <c r="HW120" i="22"/>
  <c r="HU120" i="22"/>
  <c r="HT120" i="22"/>
  <c r="HS120" i="22"/>
  <c r="HR120" i="22"/>
  <c r="HQ120" i="22"/>
  <c r="HP120" i="22"/>
  <c r="HO120" i="22"/>
  <c r="HN120" i="22"/>
  <c r="HM120" i="22"/>
  <c r="HL120" i="22"/>
  <c r="HK120" i="22"/>
  <c r="HJ120" i="22"/>
  <c r="HI120" i="22"/>
  <c r="HH120" i="22"/>
  <c r="HG120" i="22"/>
  <c r="HF120" i="22"/>
  <c r="HE120" i="22"/>
  <c r="HD120" i="22"/>
  <c r="HC120" i="22"/>
  <c r="HB120" i="22"/>
  <c r="HA120" i="22"/>
  <c r="GZ120" i="22"/>
  <c r="GY120" i="22"/>
  <c r="GX120" i="22"/>
  <c r="GW120" i="22"/>
  <c r="GV120" i="22"/>
  <c r="GU120" i="22"/>
  <c r="GT120" i="22"/>
  <c r="GS120" i="22"/>
  <c r="GR120" i="22"/>
  <c r="GQ120" i="22"/>
  <c r="GP120" i="22"/>
  <c r="GO120" i="22"/>
  <c r="GN120" i="22"/>
  <c r="GM120" i="22"/>
  <c r="GL120" i="22"/>
  <c r="GK120" i="22"/>
  <c r="GJ120" i="22"/>
  <c r="GI120" i="22"/>
  <c r="GH120" i="22"/>
  <c r="GG120" i="22"/>
  <c r="GF120" i="22"/>
  <c r="GE120" i="22"/>
  <c r="GD120" i="22"/>
  <c r="GC120" i="22"/>
  <c r="GB120" i="22"/>
  <c r="GA120" i="22"/>
  <c r="FZ120" i="22"/>
  <c r="FY120" i="22"/>
  <c r="FX120" i="22"/>
  <c r="FW120" i="22"/>
  <c r="FV120" i="22"/>
  <c r="FU120" i="22"/>
  <c r="FT120" i="22"/>
  <c r="FS120" i="22"/>
  <c r="FR120" i="22"/>
  <c r="FQ120" i="22"/>
  <c r="FP120" i="22"/>
  <c r="FO120" i="22"/>
  <c r="FN120" i="22"/>
  <c r="FM120" i="22"/>
  <c r="FL120" i="22"/>
  <c r="FK120" i="22"/>
  <c r="FJ120" i="22"/>
  <c r="FI120" i="22"/>
  <c r="FH120" i="22"/>
  <c r="FG120" i="22"/>
  <c r="FF120" i="22"/>
  <c r="FE120" i="22"/>
  <c r="FD120" i="22"/>
  <c r="FC120" i="22"/>
  <c r="FB120" i="22"/>
  <c r="FA120" i="22"/>
  <c r="EY120" i="22"/>
  <c r="EX120" i="22"/>
  <c r="EW120" i="22"/>
  <c r="EV120" i="22"/>
  <c r="EU120" i="22"/>
  <c r="ET120" i="22"/>
  <c r="ES120" i="22"/>
  <c r="ER120" i="22"/>
  <c r="EQ120" i="22"/>
  <c r="EP120" i="22"/>
  <c r="EO120" i="22"/>
  <c r="EN120" i="22"/>
  <c r="EM120" i="22"/>
  <c r="EL120" i="22"/>
  <c r="EK120" i="22"/>
  <c r="EJ120" i="22"/>
  <c r="EI120" i="22"/>
  <c r="EH120" i="22"/>
  <c r="EG120" i="22"/>
  <c r="EF120" i="22"/>
  <c r="EE120" i="22"/>
  <c r="ED120" i="22"/>
  <c r="EC120" i="22"/>
  <c r="EB120" i="22"/>
  <c r="EA120" i="22"/>
  <c r="DZ120" i="22"/>
  <c r="DY120" i="22"/>
  <c r="DX120" i="22"/>
  <c r="DW120" i="22"/>
  <c r="DV120" i="22"/>
  <c r="DU120" i="22"/>
  <c r="DT120" i="22"/>
  <c r="DS120" i="22"/>
  <c r="DR120" i="22"/>
  <c r="DQ120" i="22"/>
  <c r="DP120" i="22"/>
  <c r="DO120" i="22"/>
  <c r="DN120" i="22"/>
  <c r="DM120" i="22"/>
  <c r="DL120" i="22"/>
  <c r="DK120" i="22"/>
  <c r="DJ120" i="22"/>
  <c r="DI120" i="22"/>
  <c r="DH120" i="22"/>
  <c r="DF120" i="22"/>
  <c r="DE120" i="22"/>
  <c r="DD120" i="22"/>
  <c r="DC120" i="22"/>
  <c r="DB120" i="22"/>
  <c r="DA120" i="22"/>
  <c r="CZ120" i="22"/>
  <c r="CY120" i="22"/>
  <c r="CX120" i="22"/>
  <c r="CW120" i="22"/>
  <c r="CU120" i="22"/>
  <c r="CT120" i="22"/>
  <c r="CS120" i="22"/>
  <c r="CR120" i="22"/>
  <c r="CP120" i="22"/>
  <c r="CO120" i="22"/>
  <c r="CN120" i="22"/>
  <c r="CL120" i="22"/>
  <c r="CH120" i="22"/>
  <c r="CG120" i="22"/>
  <c r="CE120" i="22"/>
  <c r="CD120" i="22"/>
  <c r="CC120" i="22"/>
  <c r="CB120" i="22"/>
  <c r="CA120" i="22"/>
  <c r="BZ120" i="22"/>
  <c r="BN120" i="22"/>
  <c r="BJ120" i="22"/>
  <c r="BI120" i="22"/>
  <c r="BH120" i="22"/>
  <c r="AD120" i="22"/>
  <c r="BB120" i="22"/>
  <c r="BG120" i="22"/>
  <c r="BK99" i="22"/>
  <c r="BK100" i="22"/>
  <c r="BK101" i="22"/>
  <c r="BK102" i="22"/>
  <c r="BK103" i="22"/>
  <c r="BK91" i="22"/>
  <c r="BK94" i="22" s="1"/>
  <c r="BK90" i="22"/>
  <c r="BK89" i="22"/>
  <c r="BK88" i="22"/>
  <c r="BJ115" i="22"/>
  <c r="BJ114" i="22"/>
  <c r="BJ113" i="22"/>
  <c r="BJ112" i="22"/>
  <c r="BJ111" i="22"/>
  <c r="BJ110" i="22"/>
  <c r="BJ108" i="22"/>
  <c r="BJ107" i="22"/>
  <c r="BJ106" i="22"/>
  <c r="BJ105" i="22"/>
  <c r="BJ103" i="22"/>
  <c r="BJ102" i="22"/>
  <c r="BJ101" i="22"/>
  <c r="BJ100" i="22"/>
  <c r="BJ99" i="22"/>
  <c r="BJ97" i="22"/>
  <c r="BJ96" i="22"/>
  <c r="BJ95" i="22"/>
  <c r="BJ91" i="22"/>
  <c r="BJ90" i="22"/>
  <c r="BJ93" i="22" s="1"/>
  <c r="BJ89" i="22"/>
  <c r="BJ88" i="22"/>
  <c r="BI115" i="22"/>
  <c r="BI114" i="22"/>
  <c r="BI113" i="22"/>
  <c r="BI112" i="22"/>
  <c r="BI111" i="22"/>
  <c r="BI110" i="22"/>
  <c r="BI108" i="22"/>
  <c r="BI107" i="22"/>
  <c r="BI103" i="22"/>
  <c r="BI102" i="22"/>
  <c r="BI101" i="22"/>
  <c r="BI100" i="22"/>
  <c r="BI99" i="22"/>
  <c r="BI91" i="22"/>
  <c r="BI94" i="22" s="1"/>
  <c r="BI90" i="22"/>
  <c r="BI89" i="22"/>
  <c r="BI88" i="22"/>
  <c r="BH88" i="22"/>
  <c r="BH89" i="22"/>
  <c r="BH92" i="22" s="1"/>
  <c r="BH90" i="22"/>
  <c r="BH93" i="22" s="1"/>
  <c r="BH91" i="22"/>
  <c r="BH94" i="22" s="1"/>
  <c r="BH99" i="22"/>
  <c r="BH100" i="22"/>
  <c r="BH101" i="22"/>
  <c r="BH102" i="22"/>
  <c r="BH103" i="22"/>
  <c r="BH104" i="22"/>
  <c r="BH105" i="22"/>
  <c r="BH106" i="22"/>
  <c r="BH107" i="22"/>
  <c r="BH108" i="22"/>
  <c r="BH110" i="22"/>
  <c r="BH111" i="22"/>
  <c r="BH112" i="22"/>
  <c r="BH113" i="22"/>
  <c r="BH114" i="22"/>
  <c r="BH115" i="22"/>
  <c r="BI105" i="22"/>
  <c r="BI106" i="22"/>
  <c r="BN88" i="22"/>
  <c r="BN89" i="22"/>
  <c r="BN90" i="22"/>
  <c r="BN91" i="22"/>
  <c r="BN94" i="22" s="1"/>
  <c r="BN99" i="22"/>
  <c r="BN100" i="22"/>
  <c r="BN101" i="22"/>
  <c r="BN102" i="22"/>
  <c r="BN103" i="22"/>
  <c r="BN104" i="22"/>
  <c r="BN105" i="22"/>
  <c r="BN106" i="22"/>
  <c r="BN107" i="22"/>
  <c r="BN108" i="22"/>
  <c r="BN110" i="22"/>
  <c r="BN111" i="22"/>
  <c r="BN112" i="22"/>
  <c r="BN113" i="22"/>
  <c r="BN114" i="22"/>
  <c r="BN115" i="22"/>
  <c r="BG115" i="22"/>
  <c r="BG114" i="22"/>
  <c r="BG113" i="22"/>
  <c r="BG112" i="22"/>
  <c r="BG111" i="22"/>
  <c r="BG110" i="22"/>
  <c r="BG108" i="22"/>
  <c r="BG107" i="22"/>
  <c r="BG106" i="22"/>
  <c r="BG105" i="22"/>
  <c r="BG103" i="22"/>
  <c r="BG102" i="22"/>
  <c r="BG101" i="22"/>
  <c r="BG100" i="22"/>
  <c r="BG99" i="22"/>
  <c r="BG91" i="22"/>
  <c r="BG90" i="22"/>
  <c r="BG93" i="22" s="1"/>
  <c r="BG89" i="22"/>
  <c r="BG95" i="22" s="1"/>
  <c r="BG88" i="22"/>
  <c r="BB115" i="22"/>
  <c r="BB114" i="22"/>
  <c r="BB113" i="22"/>
  <c r="BB112" i="22"/>
  <c r="BB111" i="22"/>
  <c r="BB110" i="22"/>
  <c r="BB108" i="22"/>
  <c r="BB107" i="22"/>
  <c r="BB106" i="22"/>
  <c r="BB105" i="22"/>
  <c r="BB104" i="22"/>
  <c r="BB103" i="22"/>
  <c r="BB102" i="22"/>
  <c r="BB101" i="22"/>
  <c r="BB100" i="22"/>
  <c r="BB99" i="22"/>
  <c r="BB91" i="22"/>
  <c r="BB94" i="22" s="1"/>
  <c r="BB90" i="22"/>
  <c r="BB89" i="22"/>
  <c r="BB88" i="22"/>
  <c r="MT120" i="22" l="1"/>
  <c r="E120" i="22"/>
  <c r="MR120" i="22"/>
  <c r="MS120" i="22"/>
  <c r="MP93" i="22"/>
  <c r="MP94" i="22"/>
  <c r="MP92" i="22"/>
  <c r="CH92" i="22"/>
  <c r="CH116" i="22"/>
  <c r="CH117" i="22"/>
  <c r="CH93" i="22"/>
  <c r="CH118" i="22"/>
  <c r="CH94" i="22"/>
  <c r="CH119" i="22"/>
  <c r="LT93" i="22"/>
  <c r="KM94" i="22"/>
  <c r="KM119" i="22"/>
  <c r="KR94" i="22"/>
  <c r="KR119" i="22"/>
  <c r="KT94" i="22"/>
  <c r="KT119" i="22"/>
  <c r="LE116" i="22"/>
  <c r="LE117" i="22"/>
  <c r="LG117" i="22"/>
  <c r="LG116" i="22"/>
  <c r="LK92" i="22"/>
  <c r="LK117" i="22"/>
  <c r="LK116" i="22"/>
  <c r="LR117" i="22"/>
  <c r="LR116" i="22"/>
  <c r="HS117" i="22"/>
  <c r="HS116" i="22"/>
  <c r="HY116" i="22"/>
  <c r="HY117" i="22"/>
  <c r="IG116" i="22"/>
  <c r="IG117" i="22"/>
  <c r="IW109" i="22"/>
  <c r="IW94" i="22"/>
  <c r="IW119" i="22"/>
  <c r="JH94" i="22"/>
  <c r="JH119" i="22"/>
  <c r="KA94" i="22"/>
  <c r="KA119" i="22"/>
  <c r="KL94" i="22"/>
  <c r="KL119" i="22"/>
  <c r="KN94" i="22"/>
  <c r="KN119" i="22"/>
  <c r="LC93" i="22"/>
  <c r="LC118" i="22"/>
  <c r="LF92" i="22"/>
  <c r="LF116" i="22"/>
  <c r="LI116" i="22"/>
  <c r="LI117" i="22"/>
  <c r="LJ117" i="22"/>
  <c r="LJ116" i="22"/>
  <c r="LL92" i="22"/>
  <c r="LL116" i="22"/>
  <c r="LL117" i="22"/>
  <c r="LN117" i="22"/>
  <c r="LN116" i="22"/>
  <c r="LQ92" i="22"/>
  <c r="LQ116" i="22"/>
  <c r="LQ117" i="22"/>
  <c r="LT116" i="22"/>
  <c r="LT117" i="22"/>
  <c r="MI93" i="22"/>
  <c r="MI118" i="22"/>
  <c r="DX109" i="22"/>
  <c r="DX94" i="22"/>
  <c r="EK94" i="22"/>
  <c r="EK119" i="22"/>
  <c r="EM94" i="22"/>
  <c r="EM119" i="22"/>
  <c r="ER94" i="22"/>
  <c r="ER119" i="22"/>
  <c r="ES94" i="22"/>
  <c r="ES119" i="22"/>
  <c r="EV109" i="22"/>
  <c r="EV94" i="22"/>
  <c r="EV119" i="22"/>
  <c r="EY94" i="22"/>
  <c r="EY119" i="22"/>
  <c r="FB94" i="22"/>
  <c r="FB119" i="22"/>
  <c r="FE94" i="22"/>
  <c r="FE119" i="22"/>
  <c r="FG109" i="22"/>
  <c r="FG94" i="22"/>
  <c r="FG119" i="22"/>
  <c r="FH94" i="22"/>
  <c r="FH119" i="22"/>
  <c r="FL94" i="22"/>
  <c r="FL119" i="22"/>
  <c r="FM109" i="22"/>
  <c r="FM94" i="22"/>
  <c r="FN94" i="22"/>
  <c r="FN119" i="22"/>
  <c r="FO109" i="22"/>
  <c r="FO94" i="22"/>
  <c r="FO119" i="22"/>
  <c r="FU94" i="22"/>
  <c r="FU119" i="22"/>
  <c r="FV94" i="22"/>
  <c r="FV119" i="22"/>
  <c r="FY94" i="22"/>
  <c r="FY119" i="22"/>
  <c r="GE94" i="22"/>
  <c r="GE119" i="22"/>
  <c r="GL94" i="22"/>
  <c r="GL119" i="22"/>
  <c r="GO109" i="22"/>
  <c r="GO94" i="22"/>
  <c r="GO119" i="22"/>
  <c r="GP109" i="22"/>
  <c r="GP94" i="22"/>
  <c r="GR94" i="22"/>
  <c r="GR119" i="22"/>
  <c r="GS109" i="22"/>
  <c r="GS94" i="22"/>
  <c r="GS119" i="22"/>
  <c r="GT94" i="22"/>
  <c r="GT119" i="22"/>
  <c r="GV94" i="22"/>
  <c r="GV119" i="22"/>
  <c r="GW94" i="22"/>
  <c r="GW119" i="22"/>
  <c r="GX109" i="22"/>
  <c r="GX94" i="22"/>
  <c r="GX119" i="22"/>
  <c r="HD94" i="22"/>
  <c r="HD119" i="22"/>
  <c r="HF109" i="22"/>
  <c r="HF94" i="22"/>
  <c r="HF119" i="22"/>
  <c r="HN93" i="22"/>
  <c r="HN118" i="22"/>
  <c r="HO93" i="22"/>
  <c r="HO118" i="22"/>
  <c r="HW93" i="22"/>
  <c r="HW118" i="22"/>
  <c r="IT117" i="22"/>
  <c r="IT116" i="22"/>
  <c r="IU117" i="22"/>
  <c r="IU116" i="22"/>
  <c r="JQ94" i="22"/>
  <c r="JQ119" i="22"/>
  <c r="LC94" i="22"/>
  <c r="LC119" i="22"/>
  <c r="LD94" i="22"/>
  <c r="LD119" i="22"/>
  <c r="LE93" i="22"/>
  <c r="LE118" i="22"/>
  <c r="LG93" i="22"/>
  <c r="LG118" i="22"/>
  <c r="LO93" i="22"/>
  <c r="LO118" i="22"/>
  <c r="LU116" i="22"/>
  <c r="LU117" i="22"/>
  <c r="LX116" i="22"/>
  <c r="LX117" i="22"/>
  <c r="ME94" i="22"/>
  <c r="ME119" i="22"/>
  <c r="MI94" i="22"/>
  <c r="MI119" i="22"/>
  <c r="MK94" i="22"/>
  <c r="MK119" i="22"/>
  <c r="EY93" i="22"/>
  <c r="EY118" i="22"/>
  <c r="HI116" i="22"/>
  <c r="HI117" i="22"/>
  <c r="HL117" i="22"/>
  <c r="HL116" i="22"/>
  <c r="HO92" i="22"/>
  <c r="HO117" i="22"/>
  <c r="HO116" i="22"/>
  <c r="HU116" i="22"/>
  <c r="HU117" i="22"/>
  <c r="HW117" i="22"/>
  <c r="HW116" i="22"/>
  <c r="IB117" i="22"/>
  <c r="IB116" i="22"/>
  <c r="IK116" i="22"/>
  <c r="IK117" i="22"/>
  <c r="IM92" i="22"/>
  <c r="IM117" i="22"/>
  <c r="IS116" i="22"/>
  <c r="IS117" i="22"/>
  <c r="JY94" i="22"/>
  <c r="JY119" i="22"/>
  <c r="JZ94" i="22"/>
  <c r="JZ119" i="22"/>
  <c r="KK94" i="22"/>
  <c r="KK119" i="22"/>
  <c r="LO117" i="22"/>
  <c r="LO116" i="22"/>
  <c r="MK93" i="22"/>
  <c r="MK118" i="22"/>
  <c r="BX119" i="22"/>
  <c r="BX94" i="22"/>
  <c r="CS109" i="22"/>
  <c r="CS94" i="22"/>
  <c r="CX119" i="22"/>
  <c r="CX94" i="22"/>
  <c r="HJ109" i="22"/>
  <c r="HJ94" i="22"/>
  <c r="HN109" i="22"/>
  <c r="HN94" i="22"/>
  <c r="HN119" i="22"/>
  <c r="HO94" i="22"/>
  <c r="HO119" i="22"/>
  <c r="HP109" i="22"/>
  <c r="HP94" i="22"/>
  <c r="HQ109" i="22"/>
  <c r="HQ94" i="22"/>
  <c r="HS109" i="22"/>
  <c r="HS94" i="22"/>
  <c r="HS119" i="22"/>
  <c r="HW109" i="22"/>
  <c r="HW94" i="22"/>
  <c r="HW119" i="22"/>
  <c r="HY94" i="22"/>
  <c r="HY119" i="22"/>
  <c r="IB94" i="22"/>
  <c r="IB119" i="22"/>
  <c r="ID94" i="22"/>
  <c r="ID119" i="22"/>
  <c r="IK94" i="22"/>
  <c r="IK119" i="22"/>
  <c r="IT93" i="22"/>
  <c r="IT118" i="22"/>
  <c r="IW116" i="22"/>
  <c r="IW117" i="22"/>
  <c r="IX117" i="22"/>
  <c r="IX116" i="22"/>
  <c r="IZ92" i="22"/>
  <c r="IZ116" i="22"/>
  <c r="IZ117" i="22"/>
  <c r="JA92" i="22"/>
  <c r="JA116" i="22"/>
  <c r="JC117" i="22"/>
  <c r="JC116" i="22"/>
  <c r="JF117" i="22"/>
  <c r="JF116" i="22"/>
  <c r="JG117" i="22"/>
  <c r="JG116" i="22"/>
  <c r="JH117" i="22"/>
  <c r="JH116" i="22"/>
  <c r="JL92" i="22"/>
  <c r="JL117" i="22"/>
  <c r="JL116" i="22"/>
  <c r="JY116" i="22"/>
  <c r="JY117" i="22"/>
  <c r="JZ117" i="22"/>
  <c r="JZ116" i="22"/>
  <c r="KA92" i="22"/>
  <c r="KA117" i="22"/>
  <c r="KA116" i="22"/>
  <c r="KB92" i="22"/>
  <c r="KB116" i="22"/>
  <c r="KC116" i="22"/>
  <c r="KC117" i="22"/>
  <c r="KD92" i="22"/>
  <c r="KD116" i="22"/>
  <c r="KE117" i="22"/>
  <c r="KE116" i="22"/>
  <c r="KH92" i="22"/>
  <c r="KH116" i="22"/>
  <c r="KI117" i="22"/>
  <c r="KI116" i="22"/>
  <c r="KK116" i="22"/>
  <c r="KK117" i="22"/>
  <c r="KL117" i="22"/>
  <c r="KL116" i="22"/>
  <c r="KM117" i="22"/>
  <c r="KM116" i="22"/>
  <c r="KN116" i="22"/>
  <c r="KN117" i="22"/>
  <c r="KR116" i="22"/>
  <c r="KR117" i="22"/>
  <c r="KS116" i="22"/>
  <c r="KS117" i="22"/>
  <c r="KT117" i="22"/>
  <c r="KT116" i="22"/>
  <c r="LE94" i="22"/>
  <c r="LE119" i="22"/>
  <c r="LG94" i="22"/>
  <c r="LG119" i="22"/>
  <c r="LI94" i="22"/>
  <c r="LI119" i="22"/>
  <c r="LJ94" i="22"/>
  <c r="LJ119" i="22"/>
  <c r="LN94" i="22"/>
  <c r="LN119" i="22"/>
  <c r="LO94" i="22"/>
  <c r="LO119" i="22"/>
  <c r="LT94" i="22"/>
  <c r="LT119" i="22"/>
  <c r="LZ92" i="22"/>
  <c r="LZ116" i="22"/>
  <c r="BS119" i="22"/>
  <c r="BS94" i="22"/>
  <c r="FH93" i="22"/>
  <c r="FH118" i="22"/>
  <c r="HK117" i="22"/>
  <c r="HK116" i="22"/>
  <c r="HT117" i="22"/>
  <c r="HT116" i="22"/>
  <c r="ID92" i="22"/>
  <c r="ID117" i="22"/>
  <c r="ID116" i="22"/>
  <c r="IO116" i="22"/>
  <c r="IO117" i="22"/>
  <c r="EK92" i="22"/>
  <c r="EK117" i="22"/>
  <c r="EK116" i="22"/>
  <c r="EM92" i="22"/>
  <c r="EM117" i="22"/>
  <c r="EM116" i="22"/>
  <c r="ER92" i="22"/>
  <c r="ER117" i="22"/>
  <c r="ER116" i="22"/>
  <c r="EV92" i="22"/>
  <c r="EV117" i="22"/>
  <c r="EV116" i="22"/>
  <c r="EY116" i="22"/>
  <c r="EY117" i="22"/>
  <c r="FB117" i="22"/>
  <c r="FB116" i="22"/>
  <c r="FE92" i="22"/>
  <c r="FE116" i="22"/>
  <c r="FE117" i="22"/>
  <c r="FG92" i="22"/>
  <c r="FG117" i="22"/>
  <c r="FG116" i="22"/>
  <c r="FH117" i="22"/>
  <c r="FH116" i="22"/>
  <c r="FJ92" i="22"/>
  <c r="FJ117" i="22"/>
  <c r="FJ116" i="22"/>
  <c r="FK117" i="22"/>
  <c r="FK116" i="22"/>
  <c r="FL116" i="22"/>
  <c r="FL117" i="22"/>
  <c r="FN117" i="22"/>
  <c r="FN116" i="22"/>
  <c r="FO117" i="22"/>
  <c r="FO116" i="22"/>
  <c r="FR92" i="22"/>
  <c r="FR117" i="22"/>
  <c r="FR116" i="22"/>
  <c r="FS117" i="22"/>
  <c r="FS116" i="22"/>
  <c r="FT117" i="22"/>
  <c r="FT116" i="22"/>
  <c r="FU92" i="22"/>
  <c r="FU116" i="22"/>
  <c r="FU117" i="22"/>
  <c r="FV117" i="22"/>
  <c r="FV116" i="22"/>
  <c r="FY92" i="22"/>
  <c r="FY116" i="22"/>
  <c r="FY117" i="22"/>
  <c r="GE117" i="22"/>
  <c r="GE116" i="22"/>
  <c r="GG116" i="22"/>
  <c r="GG117" i="22"/>
  <c r="GL117" i="22"/>
  <c r="GL116" i="22"/>
  <c r="GO116" i="22"/>
  <c r="GO117" i="22"/>
  <c r="GR117" i="22"/>
  <c r="GR116" i="22"/>
  <c r="GS116" i="22"/>
  <c r="GS117" i="22"/>
  <c r="GT117" i="22"/>
  <c r="GT116" i="22"/>
  <c r="GV117" i="22"/>
  <c r="GV116" i="22"/>
  <c r="GW116" i="22"/>
  <c r="GW117" i="22"/>
  <c r="GX117" i="22"/>
  <c r="GX116" i="22"/>
  <c r="HC117" i="22"/>
  <c r="HC116" i="22"/>
  <c r="HD116" i="22"/>
  <c r="HD117" i="22"/>
  <c r="HF117" i="22"/>
  <c r="HF116" i="22"/>
  <c r="IT94" i="22"/>
  <c r="IT119" i="22"/>
  <c r="IU94" i="22"/>
  <c r="IU119" i="22"/>
  <c r="JO117" i="22"/>
  <c r="JO116" i="22"/>
  <c r="JQ116" i="22"/>
  <c r="JQ117" i="22"/>
  <c r="KA93" i="22"/>
  <c r="KA118" i="22"/>
  <c r="KK93" i="22"/>
  <c r="KK118" i="22"/>
  <c r="KM93" i="22"/>
  <c r="KM118" i="22"/>
  <c r="KT93" i="22"/>
  <c r="KT118" i="22"/>
  <c r="KW92" i="22"/>
  <c r="KW116" i="22"/>
  <c r="KW117" i="22"/>
  <c r="KZ92" i="22"/>
  <c r="KZ116" i="22"/>
  <c r="LB117" i="22"/>
  <c r="LB116" i="22"/>
  <c r="LC92" i="22"/>
  <c r="LC117" i="22"/>
  <c r="LC116" i="22"/>
  <c r="LD116" i="22"/>
  <c r="LD117" i="22"/>
  <c r="LX94" i="22"/>
  <c r="LX119" i="22"/>
  <c r="ME92" i="22"/>
  <c r="ME117" i="22"/>
  <c r="ME116" i="22"/>
  <c r="MF116" i="22"/>
  <c r="MF117" i="22"/>
  <c r="MH117" i="22"/>
  <c r="MH116" i="22"/>
  <c r="MI117" i="22"/>
  <c r="MI116" i="22"/>
  <c r="MK116" i="22"/>
  <c r="MK117" i="22"/>
  <c r="ML92" i="22"/>
  <c r="ML116" i="22"/>
  <c r="MN92" i="22"/>
  <c r="MN116" i="22"/>
  <c r="MN117" i="22"/>
  <c r="BJ119" i="22"/>
  <c r="BJ94" i="22"/>
  <c r="BO109" i="22"/>
  <c r="BO94" i="22"/>
  <c r="BG109" i="22"/>
  <c r="BG94" i="22"/>
  <c r="BK119" i="22"/>
  <c r="CA92" i="22"/>
  <c r="CA117" i="22"/>
  <c r="CA116" i="22"/>
  <c r="CD92" i="22"/>
  <c r="CD117" i="22"/>
  <c r="CD116" i="22"/>
  <c r="CG92" i="22"/>
  <c r="CG117" i="22"/>
  <c r="CL117" i="22"/>
  <c r="CL116" i="22"/>
  <c r="CR92" i="22"/>
  <c r="CR116" i="22"/>
  <c r="CT92" i="22"/>
  <c r="CT116" i="22"/>
  <c r="CX117" i="22"/>
  <c r="CX116" i="22"/>
  <c r="DP92" i="22"/>
  <c r="DP117" i="22"/>
  <c r="DP116" i="22"/>
  <c r="EE117" i="22"/>
  <c r="EE116" i="22"/>
  <c r="BB119" i="22"/>
  <c r="BN109" i="22"/>
  <c r="BN119" i="22"/>
  <c r="DC117" i="22"/>
  <c r="DC116" i="22"/>
  <c r="DK92" i="22"/>
  <c r="DK117" i="22"/>
  <c r="DK116" i="22"/>
  <c r="EA92" i="22"/>
  <c r="EA117" i="22"/>
  <c r="EA116" i="22"/>
  <c r="ED117" i="22"/>
  <c r="ED116" i="22"/>
  <c r="EH117" i="22"/>
  <c r="EH116" i="22"/>
  <c r="BN93" i="22"/>
  <c r="BN118" i="22"/>
  <c r="BI109" i="22"/>
  <c r="BI119" i="22"/>
  <c r="CA93" i="22"/>
  <c r="CA118" i="22"/>
  <c r="CB93" i="22"/>
  <c r="CB118" i="22"/>
  <c r="CL93" i="22"/>
  <c r="CL118" i="22"/>
  <c r="CW93" i="22"/>
  <c r="CW118" i="22"/>
  <c r="CX93" i="22"/>
  <c r="CX118" i="22"/>
  <c r="DB93" i="22"/>
  <c r="DB118" i="22"/>
  <c r="DC93" i="22"/>
  <c r="DC118" i="22"/>
  <c r="DS93" i="22"/>
  <c r="DS118" i="22"/>
  <c r="DY93" i="22"/>
  <c r="DY118" i="22"/>
  <c r="EB93" i="22"/>
  <c r="EB118" i="22"/>
  <c r="ED93" i="22"/>
  <c r="ED118" i="22"/>
  <c r="EF93" i="22"/>
  <c r="EF118" i="22"/>
  <c r="EH93" i="22"/>
  <c r="EH118" i="22"/>
  <c r="BI93" i="22"/>
  <c r="BI118" i="22"/>
  <c r="BJ117" i="22"/>
  <c r="BJ116" i="22"/>
  <c r="CW92" i="22"/>
  <c r="CW117" i="22"/>
  <c r="CW116" i="22"/>
  <c r="CZ92" i="22"/>
  <c r="CZ117" i="22"/>
  <c r="CZ116" i="22"/>
  <c r="DB92" i="22"/>
  <c r="DB117" i="22"/>
  <c r="DB116" i="22"/>
  <c r="DH92" i="22"/>
  <c r="DH116" i="22"/>
  <c r="DS92" i="22"/>
  <c r="DS117" i="22"/>
  <c r="DS116" i="22"/>
  <c r="DX92" i="22"/>
  <c r="DX117" i="22"/>
  <c r="DX116" i="22"/>
  <c r="EF92" i="22"/>
  <c r="EF117" i="22"/>
  <c r="EF116" i="22"/>
  <c r="BN92" i="22"/>
  <c r="BN117" i="22"/>
  <c r="BN116" i="22"/>
  <c r="BK92" i="22"/>
  <c r="BK116" i="22"/>
  <c r="BK117" i="22"/>
  <c r="BS117" i="22"/>
  <c r="BS116" i="22"/>
  <c r="BZ119" i="22"/>
  <c r="CA119" i="22"/>
  <c r="CB119" i="22"/>
  <c r="CD119" i="22"/>
  <c r="CL119" i="22"/>
  <c r="CR119" i="22"/>
  <c r="CW119" i="22"/>
  <c r="CZ119" i="22"/>
  <c r="DB119" i="22"/>
  <c r="DC119" i="22"/>
  <c r="DL119" i="22"/>
  <c r="DP109" i="22"/>
  <c r="DP119" i="22"/>
  <c r="DT119" i="22"/>
  <c r="DY119" i="22"/>
  <c r="EA119" i="22"/>
  <c r="EB119" i="22"/>
  <c r="ED119" i="22"/>
  <c r="EE119" i="22"/>
  <c r="EF119" i="22"/>
  <c r="EH119" i="22"/>
  <c r="BZ92" i="22"/>
  <c r="BZ116" i="22"/>
  <c r="BZ117" i="22"/>
  <c r="CB92" i="22"/>
  <c r="CB117" i="22"/>
  <c r="CB116" i="22"/>
  <c r="CO92" i="22"/>
  <c r="CO117" i="22"/>
  <c r="CO116" i="22"/>
  <c r="DL117" i="22"/>
  <c r="DL116" i="22"/>
  <c r="DT92" i="22"/>
  <c r="DT117" i="22"/>
  <c r="DT116" i="22"/>
  <c r="DY117" i="22"/>
  <c r="DY116" i="22"/>
  <c r="EB92" i="22"/>
  <c r="EB117" i="22"/>
  <c r="EB116" i="22"/>
  <c r="BB117" i="22"/>
  <c r="BB116" i="22"/>
  <c r="BB93" i="22"/>
  <c r="BB118" i="22"/>
  <c r="BI92" i="22"/>
  <c r="BI117" i="22"/>
  <c r="BI116" i="22"/>
  <c r="BK93" i="22"/>
  <c r="BK118" i="22"/>
  <c r="BS96" i="22"/>
  <c r="BS118" i="22"/>
  <c r="ID93" i="22"/>
  <c r="JY92" i="22"/>
  <c r="LD93" i="22"/>
  <c r="FS92" i="22"/>
  <c r="HW92" i="22"/>
  <c r="IL92" i="22"/>
  <c r="JC92" i="22"/>
  <c r="JY93" i="22"/>
  <c r="JF92" i="22"/>
  <c r="JQ92" i="22"/>
  <c r="BG92" i="22"/>
  <c r="JH93" i="22"/>
  <c r="JZ93" i="22"/>
  <c r="KL92" i="22"/>
  <c r="LJ93" i="22"/>
  <c r="HS93" i="22"/>
  <c r="JO92" i="22"/>
  <c r="KQ92" i="22"/>
  <c r="LX92" i="22"/>
  <c r="MF92" i="22"/>
  <c r="BN95" i="22"/>
  <c r="CZ93" i="22"/>
  <c r="DY92" i="22"/>
  <c r="FH109" i="22"/>
  <c r="JD92" i="22"/>
  <c r="KC92" i="22"/>
  <c r="KG109" i="22"/>
  <c r="KL93" i="22"/>
  <c r="KN92" i="22"/>
  <c r="LE92" i="22"/>
  <c r="IW92" i="22"/>
  <c r="JZ92" i="22"/>
  <c r="KE92" i="22"/>
  <c r="KH109" i="22"/>
  <c r="KK109" i="22"/>
  <c r="LB92" i="22"/>
  <c r="LN109" i="22"/>
  <c r="LW109" i="22"/>
  <c r="LX109" i="22"/>
  <c r="MA92" i="22"/>
  <c r="MC109" i="22"/>
  <c r="ME109" i="22"/>
  <c r="MP109" i="22"/>
  <c r="JU109" i="22"/>
  <c r="LD109" i="22"/>
  <c r="LG92" i="22"/>
  <c r="LN93" i="22"/>
  <c r="LR92" i="22"/>
  <c r="MH92" i="22"/>
  <c r="MI92" i="22"/>
  <c r="MK92" i="22"/>
  <c r="BX93" i="22"/>
  <c r="DC92" i="22"/>
  <c r="DL92" i="22"/>
  <c r="DN92" i="22"/>
  <c r="IS92" i="22"/>
  <c r="KB109" i="22"/>
  <c r="KC109" i="22"/>
  <c r="KN109" i="22"/>
  <c r="KP109" i="22"/>
  <c r="KR92" i="22"/>
  <c r="KS92" i="22"/>
  <c r="KT92" i="22"/>
  <c r="KU92" i="22"/>
  <c r="KX109" i="22"/>
  <c r="KY109" i="22"/>
  <c r="KZ109" i="22"/>
  <c r="LE109" i="22"/>
  <c r="LS109" i="22"/>
  <c r="LT109" i="22"/>
  <c r="LU92" i="22"/>
  <c r="MI109" i="22"/>
  <c r="MK109" i="22"/>
  <c r="ML109" i="22"/>
  <c r="FJ93" i="22"/>
  <c r="KA109" i="22"/>
  <c r="KM92" i="22"/>
  <c r="KR109" i="22"/>
  <c r="LI92" i="22"/>
  <c r="CX92" i="22"/>
  <c r="BN97" i="22"/>
  <c r="BK109" i="22"/>
  <c r="BX92" i="22"/>
  <c r="CL92" i="22"/>
  <c r="FK92" i="22"/>
  <c r="II109" i="22"/>
  <c r="IO92" i="22"/>
  <c r="IQ92" i="22"/>
  <c r="JP109" i="22"/>
  <c r="JV92" i="22"/>
  <c r="JZ109" i="22"/>
  <c r="KF109" i="22"/>
  <c r="KI92" i="22"/>
  <c r="KK92" i="22"/>
  <c r="KP92" i="22"/>
  <c r="KQ109" i="22"/>
  <c r="KR93" i="22"/>
  <c r="LJ92" i="22"/>
  <c r="LN92" i="22"/>
  <c r="LO92" i="22"/>
  <c r="LT92" i="22"/>
  <c r="LZ109" i="22"/>
  <c r="MA109" i="22"/>
  <c r="MU10" i="22"/>
  <c r="JQ109" i="22"/>
  <c r="JS109" i="22"/>
  <c r="JW109" i="22"/>
  <c r="KL109" i="22"/>
  <c r="KT109" i="22"/>
  <c r="LF109" i="22"/>
  <c r="LJ109" i="22"/>
  <c r="LP109" i="22"/>
  <c r="LV109" i="22"/>
  <c r="JT109" i="22"/>
  <c r="KU109" i="22"/>
  <c r="LC109" i="22"/>
  <c r="LG109" i="22"/>
  <c r="LI109" i="22"/>
  <c r="LO109" i="22"/>
  <c r="MM109" i="22"/>
  <c r="EU109" i="22"/>
  <c r="GC109" i="22"/>
  <c r="GE109" i="22"/>
  <c r="GG109" i="22"/>
  <c r="IH109" i="22"/>
  <c r="IL109" i="22"/>
  <c r="JG92" i="22"/>
  <c r="GF109" i="22"/>
  <c r="BJ92" i="22"/>
  <c r="BO93" i="22"/>
  <c r="EX92" i="22"/>
  <c r="FB109" i="22"/>
  <c r="FH92" i="22"/>
  <c r="FN109" i="22"/>
  <c r="FW109" i="22"/>
  <c r="FY109" i="22"/>
  <c r="GR92" i="22"/>
  <c r="GW109" i="22"/>
  <c r="GX93" i="22"/>
  <c r="HD93" i="22"/>
  <c r="HE109" i="22"/>
  <c r="HO109" i="22"/>
  <c r="HS92" i="22"/>
  <c r="IB93" i="22"/>
  <c r="IF109" i="22"/>
  <c r="IN109" i="22"/>
  <c r="IT109" i="22"/>
  <c r="JL109" i="22"/>
  <c r="ER109" i="22"/>
  <c r="GD109" i="22"/>
  <c r="GR109" i="22"/>
  <c r="HD109" i="22"/>
  <c r="HH109" i="22"/>
  <c r="HY109" i="22"/>
  <c r="EW109" i="22"/>
  <c r="FV93" i="22"/>
  <c r="GO93" i="22"/>
  <c r="GY92" i="22"/>
  <c r="JD109" i="22"/>
  <c r="EX109" i="22"/>
  <c r="GH109" i="22"/>
  <c r="BS97" i="22"/>
  <c r="DT93" i="22"/>
  <c r="DT96" i="22"/>
  <c r="EK93" i="22"/>
  <c r="ES92" i="22"/>
  <c r="EW92" i="22"/>
  <c r="FE93" i="22"/>
  <c r="FG93" i="22"/>
  <c r="FO92" i="22"/>
  <c r="FP109" i="22"/>
  <c r="GA109" i="22"/>
  <c r="GD92" i="22"/>
  <c r="GE92" i="22"/>
  <c r="GG92" i="22"/>
  <c r="GL92" i="22"/>
  <c r="GR93" i="22"/>
  <c r="GS92" i="22"/>
  <c r="GT93" i="22"/>
  <c r="GV92" i="22"/>
  <c r="GW93" i="22"/>
  <c r="HC92" i="22"/>
  <c r="HD92" i="22"/>
  <c r="HG109" i="22"/>
  <c r="HI92" i="22"/>
  <c r="HK92" i="22"/>
  <c r="HN92" i="22"/>
  <c r="IB109" i="22"/>
  <c r="IJ109" i="22"/>
  <c r="IK92" i="22"/>
  <c r="IR109" i="22"/>
  <c r="IV109" i="22"/>
  <c r="JH109" i="22"/>
  <c r="JJ109" i="22"/>
  <c r="FA109" i="22"/>
  <c r="FS109" i="22"/>
  <c r="FX109" i="22"/>
  <c r="GT109" i="22"/>
  <c r="GV109" i="22"/>
  <c r="IM109" i="22"/>
  <c r="IU109" i="22"/>
  <c r="ES109" i="22"/>
  <c r="FJ109" i="22"/>
  <c r="FO93" i="22"/>
  <c r="GI109" i="22"/>
  <c r="GX92" i="22"/>
  <c r="HX109" i="22"/>
  <c r="IU93" i="22"/>
  <c r="BN96" i="22"/>
  <c r="MU120" i="22"/>
  <c r="ED92" i="22"/>
  <c r="EE92" i="22"/>
  <c r="EH92" i="22"/>
  <c r="EM109" i="22"/>
  <c r="ER93" i="22"/>
  <c r="EV93" i="22"/>
  <c r="EY92" i="22"/>
  <c r="FB92" i="22"/>
  <c r="FL92" i="22"/>
  <c r="FN92" i="22"/>
  <c r="FT92" i="22"/>
  <c r="FV92" i="22"/>
  <c r="FW92" i="22"/>
  <c r="GE93" i="22"/>
  <c r="GG93" i="22"/>
  <c r="GO92" i="22"/>
  <c r="GS93" i="22"/>
  <c r="GT92" i="22"/>
  <c r="GU109" i="22"/>
  <c r="GW92" i="22"/>
  <c r="HC93" i="22"/>
  <c r="HE92" i="22"/>
  <c r="HF92" i="22"/>
  <c r="HL92" i="22"/>
  <c r="HT92" i="22"/>
  <c r="HU92" i="22"/>
  <c r="HY92" i="22"/>
  <c r="IB92" i="22"/>
  <c r="ID109" i="22"/>
  <c r="IG92" i="22"/>
  <c r="IK93" i="22"/>
  <c r="IT92" i="22"/>
  <c r="IV92" i="22"/>
  <c r="IX92" i="22"/>
  <c r="JH92" i="22"/>
  <c r="FC109" i="22"/>
  <c r="FE109" i="22"/>
  <c r="FU109" i="22"/>
  <c r="FV109" i="22"/>
  <c r="GJ109" i="22"/>
  <c r="GL109" i="22"/>
  <c r="IK109" i="22"/>
  <c r="JA109" i="22"/>
  <c r="JY109" i="22"/>
  <c r="CA109" i="22"/>
  <c r="CC109" i="22"/>
  <c r="CH109" i="22"/>
  <c r="CN109" i="22"/>
  <c r="CX109" i="22"/>
  <c r="CZ109" i="22"/>
  <c r="DB109" i="22"/>
  <c r="DD109" i="22"/>
  <c r="DM109" i="22"/>
  <c r="DO109" i="22"/>
  <c r="DQ109" i="22"/>
  <c r="DS109" i="22"/>
  <c r="DZ109" i="22"/>
  <c r="EA109" i="22"/>
  <c r="EC109" i="22"/>
  <c r="EE109" i="22"/>
  <c r="EG109" i="22"/>
  <c r="EI109" i="22"/>
  <c r="EK109" i="22"/>
  <c r="BO97" i="22"/>
  <c r="BT109" i="22"/>
  <c r="DV109" i="22"/>
  <c r="DW109" i="22"/>
  <c r="CB109" i="22"/>
  <c r="CD109" i="22"/>
  <c r="CL109" i="22"/>
  <c r="CR109" i="22"/>
  <c r="CT109" i="22"/>
  <c r="CW109" i="22"/>
  <c r="CY109" i="22"/>
  <c r="DC109" i="22"/>
  <c r="DE109" i="22"/>
  <c r="DL109" i="22"/>
  <c r="DN109" i="22"/>
  <c r="DR109" i="22"/>
  <c r="DT109" i="22"/>
  <c r="EB109" i="22"/>
  <c r="ED109" i="22"/>
  <c r="EH109" i="22"/>
  <c r="EJ109" i="22"/>
  <c r="EL109" i="22"/>
  <c r="BB92" i="22"/>
  <c r="BB109" i="22"/>
  <c r="BB95" i="22"/>
  <c r="BB97" i="22"/>
  <c r="BB96" i="22"/>
  <c r="HM92" i="22"/>
  <c r="HA92" i="22"/>
  <c r="GZ92" i="22"/>
  <c r="FP92" i="22"/>
  <c r="BU109" i="22"/>
  <c r="BS93" i="22"/>
  <c r="BS109" i="22"/>
  <c r="BS95" i="22"/>
  <c r="BS92" i="22"/>
  <c r="BO92" i="22"/>
  <c r="BM92" i="22"/>
  <c r="BJ109" i="22"/>
  <c r="BG96" i="22"/>
  <c r="BG97" i="22"/>
  <c r="AD115" i="22"/>
  <c r="AD114" i="22"/>
  <c r="AD113" i="22"/>
  <c r="AD112" i="22"/>
  <c r="AD111" i="22"/>
  <c r="AD110" i="22"/>
  <c r="AD108" i="22"/>
  <c r="AD107" i="22"/>
  <c r="AD106" i="22"/>
  <c r="AD105" i="22"/>
  <c r="AD104" i="22"/>
  <c r="AD103" i="22"/>
  <c r="AD102" i="22"/>
  <c r="AD101" i="22"/>
  <c r="AD100" i="22"/>
  <c r="AD99" i="22"/>
  <c r="AD91" i="22"/>
  <c r="MR91" i="22" s="1"/>
  <c r="AD90" i="22"/>
  <c r="MR90" i="22" s="1"/>
  <c r="AD89" i="22"/>
  <c r="MS89" i="22" s="1"/>
  <c r="AD88" i="22"/>
  <c r="MT88" i="22" s="1"/>
  <c r="G108" i="20"/>
  <c r="H108" i="20" s="1"/>
  <c r="MT91" i="22" l="1"/>
  <c r="MT90" i="22"/>
  <c r="E91" i="22"/>
  <c r="E90" i="22"/>
  <c r="E88" i="22"/>
  <c r="MT89" i="22"/>
  <c r="E89" i="22"/>
  <c r="MS90" i="22"/>
  <c r="MS91" i="22"/>
  <c r="MR89" i="22"/>
  <c r="MS88" i="22"/>
  <c r="MR88" i="22"/>
  <c r="AD93" i="22"/>
  <c r="MS93" i="22" s="1"/>
  <c r="AD118" i="22"/>
  <c r="AD119" i="22"/>
  <c r="AD116" i="22"/>
  <c r="AD117" i="22"/>
  <c r="MU89" i="22"/>
  <c r="AD92" i="22"/>
  <c r="MS92" i="22" s="1"/>
  <c r="AD95" i="22"/>
  <c r="MU88" i="22"/>
  <c r="MU90" i="22"/>
  <c r="AD96" i="22"/>
  <c r="MU91" i="22"/>
  <c r="AD94" i="22"/>
  <c r="MU94" i="22" s="1"/>
  <c r="AD97" i="22"/>
  <c r="AD109" i="22"/>
  <c r="MU109" i="22" s="1"/>
  <c r="W4" i="21"/>
  <c r="U4" i="21"/>
  <c r="E93" i="22" l="1"/>
  <c r="E94" i="22"/>
  <c r="E118" i="22"/>
  <c r="MT118" i="22"/>
  <c r="MT92" i="22"/>
  <c r="E117" i="22"/>
  <c r="MT117" i="22"/>
  <c r="MT93" i="22"/>
  <c r="MT94" i="22"/>
  <c r="E92" i="22"/>
  <c r="MT116" i="22"/>
  <c r="E116" i="22"/>
  <c r="MT109" i="22"/>
  <c r="MT119" i="22"/>
  <c r="E119" i="22"/>
  <c r="E109" i="22"/>
  <c r="MR94" i="22"/>
  <c r="MR116" i="22"/>
  <c r="MS116" i="22"/>
  <c r="MR92" i="22"/>
  <c r="MS94" i="22"/>
  <c r="MR93" i="22"/>
  <c r="MS119" i="22"/>
  <c r="MR119" i="22"/>
  <c r="MR109" i="22"/>
  <c r="MS117" i="22"/>
  <c r="MR117" i="22"/>
  <c r="MR118" i="22"/>
  <c r="MS118" i="22"/>
  <c r="MS109" i="22"/>
  <c r="MU93" i="22"/>
  <c r="MU92" i="22"/>
  <c r="U70" i="21" l="1"/>
  <c r="Q70" i="21"/>
  <c r="U69" i="21"/>
  <c r="Q69" i="21"/>
  <c r="U68" i="21"/>
  <c r="U67" i="21" s="1"/>
  <c r="Q68" i="21"/>
  <c r="Q67" i="21" s="1"/>
  <c r="Q66" i="21"/>
  <c r="U64" i="21"/>
  <c r="Q64" i="21"/>
  <c r="H56" i="21" l="1"/>
  <c r="H21" i="21" l="1"/>
  <c r="G70" i="21" l="1"/>
  <c r="G69" i="21"/>
  <c r="G68" i="21"/>
  <c r="G67" i="21"/>
  <c r="G65" i="21"/>
  <c r="G64" i="21"/>
  <c r="H60" i="21"/>
  <c r="H59" i="21"/>
  <c r="H58" i="21"/>
  <c r="H57"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0" i="21"/>
  <c r="H19" i="21"/>
  <c r="H18" i="21"/>
  <c r="H17" i="21"/>
  <c r="H16" i="21"/>
  <c r="H15" i="21"/>
  <c r="H14" i="21"/>
  <c r="H13" i="21"/>
  <c r="H12" i="21"/>
  <c r="H11" i="21"/>
  <c r="H10" i="21"/>
  <c r="H9" i="21"/>
  <c r="H8" i="21"/>
  <c r="H7" i="21"/>
  <c r="CO97" i="22" l="1"/>
  <c r="CO96" i="22"/>
  <c r="CL96" i="22"/>
  <c r="MT96" i="22" l="1"/>
  <c r="E96" i="22"/>
  <c r="MR96" i="22"/>
  <c r="MS96" i="22"/>
  <c r="MU96" i="22"/>
  <c r="CO95" i="22"/>
  <c r="CL95" i="22"/>
  <c r="DX115" i="22"/>
  <c r="DW115" i="22"/>
  <c r="DV115" i="22"/>
  <c r="DU115" i="22"/>
  <c r="DX114" i="22"/>
  <c r="DW114" i="22"/>
  <c r="DV114" i="22"/>
  <c r="DU114" i="22"/>
  <c r="DX113" i="22"/>
  <c r="DW113" i="22"/>
  <c r="DV113" i="22"/>
  <c r="DU113" i="22"/>
  <c r="DX112" i="22"/>
  <c r="DW112" i="22"/>
  <c r="DV112" i="22"/>
  <c r="DU112" i="22"/>
  <c r="DX111" i="22"/>
  <c r="DW111" i="22"/>
  <c r="DV111" i="22"/>
  <c r="DU111" i="22"/>
  <c r="DX110" i="22"/>
  <c r="DW110" i="22"/>
  <c r="DV110" i="22"/>
  <c r="DU110" i="22"/>
  <c r="DX108" i="22"/>
  <c r="DW108" i="22"/>
  <c r="DV108" i="22"/>
  <c r="DU108" i="22"/>
  <c r="DX107" i="22"/>
  <c r="DW107" i="22"/>
  <c r="DV107" i="22"/>
  <c r="DU107" i="22"/>
  <c r="DX106" i="22"/>
  <c r="DW106" i="22"/>
  <c r="DV106" i="22"/>
  <c r="DU106" i="22"/>
  <c r="DX105" i="22"/>
  <c r="DW105" i="22"/>
  <c r="DV105" i="22"/>
  <c r="DU105" i="22"/>
  <c r="DX104" i="22"/>
  <c r="DW104" i="22"/>
  <c r="DV104" i="22"/>
  <c r="DU104" i="22"/>
  <c r="DX103" i="22"/>
  <c r="DW103" i="22"/>
  <c r="DV103" i="22"/>
  <c r="DU103" i="22"/>
  <c r="DX102" i="22"/>
  <c r="DW102" i="22"/>
  <c r="DV102" i="22"/>
  <c r="DU102" i="22"/>
  <c r="DX101" i="22"/>
  <c r="DW101" i="22"/>
  <c r="DV101" i="22"/>
  <c r="DU101" i="22"/>
  <c r="DX100" i="22"/>
  <c r="DW100" i="22"/>
  <c r="DV100" i="22"/>
  <c r="DU100" i="22"/>
  <c r="DX99" i="22"/>
  <c r="DW99" i="22"/>
  <c r="DV99" i="22"/>
  <c r="DU99" i="22"/>
  <c r="G96" i="20"/>
  <c r="H96" i="20" s="1"/>
  <c r="G94" i="20"/>
  <c r="H94" i="20" s="1"/>
  <c r="G87" i="20"/>
  <c r="H87" i="20" s="1"/>
  <c r="G118" i="20"/>
  <c r="H118" i="20" s="1"/>
  <c r="G117" i="20"/>
  <c r="H117" i="20" s="1"/>
  <c r="G116" i="20"/>
  <c r="H116" i="20" s="1"/>
  <c r="G115" i="20"/>
  <c r="H115" i="20" s="1"/>
  <c r="G95" i="20"/>
  <c r="H95" i="20" s="1"/>
  <c r="G114" i="20"/>
  <c r="H114" i="20" s="1"/>
  <c r="G113" i="20"/>
  <c r="H113" i="20" s="1"/>
  <c r="G112" i="20"/>
  <c r="H112" i="20" s="1"/>
  <c r="G111" i="20"/>
  <c r="H111" i="20" s="1"/>
  <c r="G110" i="20"/>
  <c r="H110" i="20" s="1"/>
  <c r="G109" i="20"/>
  <c r="H109" i="20" s="1"/>
  <c r="G107" i="20"/>
  <c r="H107" i="20" s="1"/>
  <c r="G106" i="20"/>
  <c r="G105" i="20"/>
  <c r="H105" i="20" s="1"/>
  <c r="G104" i="20"/>
  <c r="H104" i="20" s="1"/>
  <c r="G103" i="20"/>
  <c r="H103" i="20" s="1"/>
  <c r="G101" i="20"/>
  <c r="H101" i="20" s="1"/>
  <c r="G102" i="20"/>
  <c r="H102" i="20" s="1"/>
  <c r="G100" i="20"/>
  <c r="H100" i="20" s="1"/>
  <c r="G99" i="20"/>
  <c r="H99" i="20" s="1"/>
  <c r="G98" i="20"/>
  <c r="H98" i="20" s="1"/>
  <c r="G97" i="20"/>
  <c r="H97" i="20" s="1"/>
  <c r="G90" i="20"/>
  <c r="G93" i="20" s="1"/>
  <c r="H93" i="20" s="1"/>
  <c r="G89" i="20"/>
  <c r="G92" i="20" s="1"/>
  <c r="H92" i="20" s="1"/>
  <c r="G88" i="20"/>
  <c r="G91" i="20" s="1"/>
  <c r="H91" i="20" s="1"/>
  <c r="E95" i="22" l="1"/>
  <c r="MT95" i="22"/>
  <c r="E99" i="22"/>
  <c r="MT99" i="22"/>
  <c r="E100" i="22"/>
  <c r="MT100" i="22"/>
  <c r="MT101" i="22"/>
  <c r="E101" i="22"/>
  <c r="MT102" i="22"/>
  <c r="E102" i="22"/>
  <c r="MT103" i="22"/>
  <c r="E103" i="22"/>
  <c r="E104" i="22"/>
  <c r="MT104" i="22"/>
  <c r="E105" i="22"/>
  <c r="MT105" i="22"/>
  <c r="MT106" i="22"/>
  <c r="E106" i="22"/>
  <c r="E107" i="22"/>
  <c r="MT107" i="22"/>
  <c r="MT108" i="22"/>
  <c r="E108" i="22"/>
  <c r="E110" i="22"/>
  <c r="MT110" i="22"/>
  <c r="E111" i="22"/>
  <c r="MT111" i="22"/>
  <c r="MT112" i="22"/>
  <c r="E112" i="22"/>
  <c r="E113" i="22"/>
  <c r="MT113" i="22"/>
  <c r="MT114" i="22"/>
  <c r="E114" i="22"/>
  <c r="E115" i="22"/>
  <c r="MT115" i="22"/>
  <c r="MS99" i="22"/>
  <c r="MR99" i="22"/>
  <c r="MR100" i="22"/>
  <c r="MS100" i="22"/>
  <c r="MR101" i="22"/>
  <c r="MS101" i="22"/>
  <c r="MR102" i="22"/>
  <c r="MS102" i="22"/>
  <c r="MR103" i="22"/>
  <c r="MS103" i="22"/>
  <c r="MS104" i="22"/>
  <c r="MR104" i="22"/>
  <c r="MR105" i="22"/>
  <c r="MS105" i="22"/>
  <c r="MS106" i="22"/>
  <c r="MR106" i="22"/>
  <c r="MS107" i="22"/>
  <c r="MR107" i="22"/>
  <c r="MR108" i="22"/>
  <c r="MS108" i="22"/>
  <c r="MS110" i="22"/>
  <c r="MR110" i="22"/>
  <c r="MS111" i="22"/>
  <c r="MR111" i="22"/>
  <c r="MS112" i="22"/>
  <c r="MR112" i="22"/>
  <c r="MS113" i="22"/>
  <c r="MR113" i="22"/>
  <c r="MR114" i="22"/>
  <c r="MS114" i="22"/>
  <c r="MR115" i="22"/>
  <c r="MS115" i="22"/>
  <c r="MS95" i="22"/>
  <c r="MR95" i="22"/>
  <c r="MU98" i="22"/>
  <c r="MU99" i="22"/>
  <c r="MU100" i="22"/>
  <c r="MU101" i="22"/>
  <c r="MU102" i="22"/>
  <c r="MU103" i="22"/>
  <c r="MU104" i="22"/>
  <c r="MU105" i="22"/>
  <c r="MU106" i="22"/>
  <c r="MU107" i="22"/>
  <c r="MU108" i="22"/>
  <c r="MU110" i="22"/>
  <c r="MU111" i="22"/>
  <c r="MU112" i="22"/>
  <c r="MU113" i="22"/>
  <c r="MU114" i="22"/>
  <c r="MU115" i="22"/>
  <c r="MU118" i="22"/>
  <c r="MU119" i="22"/>
  <c r="MU95" i="22"/>
  <c r="CL97" i="22"/>
  <c r="MU117" i="22"/>
  <c r="E97" i="22" l="1"/>
  <c r="MT97" i="22"/>
  <c r="MR97" i="22"/>
  <c r="MS97" i="22"/>
  <c r="MU116" i="22"/>
  <c r="MU97" i="22"/>
  <c r="H82" i="20"/>
  <c r="H81" i="20"/>
  <c r="H77" i="20"/>
  <c r="H76" i="20"/>
  <c r="H75" i="20"/>
  <c r="H72" i="20"/>
  <c r="H71" i="20"/>
  <c r="H70" i="20"/>
  <c r="H67" i="20"/>
  <c r="H66" i="20"/>
  <c r="H65" i="20"/>
  <c r="H64" i="20"/>
  <c r="H63" i="20"/>
  <c r="H62" i="20"/>
  <c r="H61" i="20"/>
  <c r="H60" i="20"/>
  <c r="H59" i="20"/>
  <c r="H58" i="20"/>
  <c r="H57" i="20"/>
  <c r="H56" i="20"/>
  <c r="H54" i="20"/>
  <c r="H53" i="20"/>
  <c r="H52" i="20"/>
  <c r="H50" i="20"/>
  <c r="H48" i="20"/>
  <c r="H47" i="20"/>
  <c r="H46" i="20"/>
  <c r="H44" i="20"/>
  <c r="H43" i="20"/>
  <c r="H39" i="20"/>
  <c r="H38" i="20"/>
  <c r="H37" i="20"/>
  <c r="H36" i="20"/>
  <c r="H34" i="20"/>
  <c r="H33" i="20"/>
  <c r="H32" i="20"/>
  <c r="H31" i="20"/>
  <c r="H30" i="20"/>
  <c r="H29" i="20"/>
  <c r="H28" i="20"/>
  <c r="H27" i="20"/>
  <c r="H26" i="20"/>
  <c r="H25" i="20"/>
  <c r="H24" i="20"/>
  <c r="H23" i="20"/>
  <c r="H22" i="20"/>
  <c r="H21" i="20"/>
  <c r="H20" i="20"/>
  <c r="H19" i="20"/>
  <c r="H18" i="20"/>
  <c r="H17" i="20"/>
  <c r="H16" i="20"/>
  <c r="H15" i="20"/>
  <c r="H14" i="20"/>
  <c r="H12" i="20"/>
  <c r="H10" i="20"/>
  <c r="H9" i="20"/>
  <c r="H8" i="20"/>
  <c r="H7" i="20"/>
  <c r="H6" i="20"/>
  <c r="H5" i="20"/>
  <c r="MW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Young</author>
  </authors>
  <commentList>
    <comment ref="I5" authorId="0" shapeId="0" xr:uid="{6FC85FA5-4550-4B2F-B596-24A9399C9410}">
      <text>
        <r>
          <rPr>
            <b/>
            <sz val="9"/>
            <color indexed="81"/>
            <rFont val="Tahoma"/>
            <family val="2"/>
          </rPr>
          <t>Gerald Young:</t>
        </r>
        <r>
          <rPr>
            <sz val="9"/>
            <color indexed="81"/>
            <rFont val="Tahoma"/>
            <family val="2"/>
          </rPr>
          <t xml:space="preserve">
Changes in Code performance followed the addition of a full-time Code Enforcement Officer.</t>
        </r>
      </text>
    </comment>
    <comment ref="P5" authorId="0" shapeId="0" xr:uid="{836CC3E1-A2A3-4EB7-8062-0F45741F6CDB}">
      <text>
        <r>
          <rPr>
            <b/>
            <sz val="9"/>
            <color indexed="81"/>
            <rFont val="Tahoma"/>
            <family val="2"/>
          </rPr>
          <t>Gerald Young:</t>
        </r>
        <r>
          <rPr>
            <sz val="9"/>
            <color indexed="81"/>
            <rFont val="Tahoma"/>
            <family val="2"/>
          </rPr>
          <t xml:space="preserve">
1267 total;  data does not say whether or not it was forced or voluntary compliance</t>
        </r>
      </text>
    </comment>
    <comment ref="AP5" authorId="0" shapeId="0" xr:uid="{4EE3E74A-257B-40E2-839E-C097B7ED7241}">
      <text>
        <r>
          <rPr>
            <b/>
            <sz val="9"/>
            <color indexed="81"/>
            <rFont val="Tahoma"/>
            <family val="2"/>
          </rPr>
          <t>Gerald Young:</t>
        </r>
        <r>
          <rPr>
            <sz val="9"/>
            <color indexed="81"/>
            <rFont val="Tahoma"/>
            <family val="2"/>
          </rPr>
          <t xml:space="preserve">
1,375 total;  data does not say whether or not it was forced or voluntary compliance</t>
        </r>
      </text>
    </comment>
    <comment ref="BP5" authorId="0" shapeId="0" xr:uid="{7A2A9D97-7735-4038-A657-39AF4E37F150}">
      <text>
        <r>
          <rPr>
            <b/>
            <sz val="9"/>
            <color indexed="81"/>
            <rFont val="Tahoma"/>
            <family val="2"/>
          </rPr>
          <t>Gerald Young:</t>
        </r>
        <r>
          <rPr>
            <sz val="9"/>
            <color indexed="81"/>
            <rFont val="Tahoma"/>
            <family val="2"/>
          </rPr>
          <t xml:space="preserve">
685 total;  data does not say whether or not it was forced or voluntary compliance</t>
        </r>
      </text>
    </comment>
    <comment ref="DG5" authorId="0" shapeId="0" xr:uid="{00EA520A-5CF8-42D9-878F-8AD9D71F248E}">
      <text>
        <r>
          <rPr>
            <b/>
            <sz val="9"/>
            <color indexed="81"/>
            <rFont val="Tahoma"/>
            <family val="2"/>
          </rPr>
          <t>Gerald Young:</t>
        </r>
        <r>
          <rPr>
            <sz val="9"/>
            <color indexed="81"/>
            <rFont val="Tahoma"/>
            <family val="2"/>
          </rPr>
          <t xml:space="preserve">
468 total; data does not say whether or not it was forced or voluntary compliance</t>
        </r>
      </text>
    </comment>
    <comment ref="AI6" authorId="0" shapeId="0" xr:uid="{00000000-0006-0000-0200-000001000000}">
      <text>
        <r>
          <rPr>
            <b/>
            <sz val="9"/>
            <color indexed="81"/>
            <rFont val="Tahoma"/>
            <family val="2"/>
          </rPr>
          <t>Gerald Young:</t>
        </r>
        <r>
          <rPr>
            <sz val="9"/>
            <color indexed="81"/>
            <rFont val="Tahoma"/>
            <family val="2"/>
          </rPr>
          <t xml:space="preserve">
Based on two cases that were closed via forced compliance, lasting 976 and 1,724 days.</t>
        </r>
      </text>
    </comment>
    <comment ref="P7" authorId="0" shapeId="0" xr:uid="{E4CAD5E7-42C8-4335-B874-3A13AA02640A}">
      <text>
        <r>
          <rPr>
            <b/>
            <sz val="9"/>
            <color indexed="81"/>
            <rFont val="Tahoma"/>
            <family val="2"/>
          </rPr>
          <t>Gerald Young:</t>
        </r>
        <r>
          <rPr>
            <sz val="9"/>
            <color indexed="81"/>
            <rFont val="Tahoma"/>
            <family val="2"/>
          </rPr>
          <t xml:space="preserve">
13 total;  data does not say whether or not it was forced or voluntary compliance</t>
        </r>
      </text>
    </comment>
    <comment ref="AP7" authorId="0" shapeId="0" xr:uid="{A24EBE1D-C1C1-4B2A-8C47-E598973A716F}">
      <text>
        <r>
          <rPr>
            <b/>
            <sz val="9"/>
            <color indexed="81"/>
            <rFont val="Tahoma"/>
            <family val="2"/>
          </rPr>
          <t>Gerald Young:</t>
        </r>
        <r>
          <rPr>
            <sz val="9"/>
            <color indexed="81"/>
            <rFont val="Tahoma"/>
            <family val="2"/>
          </rPr>
          <t xml:space="preserve">
10 total;  data does not say whether or not it was forced or voluntary compliance</t>
        </r>
      </text>
    </comment>
    <comment ref="BP7" authorId="0" shapeId="0" xr:uid="{02C89603-080A-40B6-A0E7-7BE412BD6649}">
      <text>
        <r>
          <rPr>
            <b/>
            <sz val="9"/>
            <color indexed="81"/>
            <rFont val="Tahoma"/>
            <family val="2"/>
          </rPr>
          <t>Gerald Young:</t>
        </r>
        <r>
          <rPr>
            <sz val="9"/>
            <color indexed="81"/>
            <rFont val="Tahoma"/>
            <family val="2"/>
          </rPr>
          <t xml:space="preserve">
17 total;  data does not say whether or not it was forced or voluntary compliance</t>
        </r>
      </text>
    </comment>
    <comment ref="DG7" authorId="0" shapeId="0" xr:uid="{33D1F4EC-A3BC-4B30-82D9-BFF71C16FABA}">
      <text>
        <r>
          <rPr>
            <b/>
            <sz val="9"/>
            <color indexed="81"/>
            <rFont val="Tahoma"/>
            <family val="2"/>
          </rPr>
          <t>Gerald Young:</t>
        </r>
        <r>
          <rPr>
            <sz val="9"/>
            <color indexed="81"/>
            <rFont val="Tahoma"/>
            <family val="2"/>
          </rPr>
          <t xml:space="preserve">
18 total; data does not say whether or not it was forced or voluntary compliance</t>
        </r>
      </text>
    </comment>
    <comment ref="I10" authorId="0" shapeId="0" xr:uid="{0F6D0D56-BC4C-442B-A32E-4FA3E6660341}">
      <text>
        <r>
          <rPr>
            <b/>
            <sz val="9"/>
            <color indexed="81"/>
            <rFont val="Tahoma"/>
            <family val="2"/>
          </rPr>
          <t>Gerald Young:</t>
        </r>
        <r>
          <rPr>
            <sz val="9"/>
            <color indexed="81"/>
            <rFont val="Tahoma"/>
            <family val="2"/>
          </rPr>
          <t xml:space="preserve">
Higher costs due to a new contract in 2018 that requires the city to use companies that employ and support people with disabilities. In 2017 we had moved part of the custodial services to a local vendor (lower cost), which we can no longer use. </t>
        </r>
      </text>
    </comment>
    <comment ref="AN10" authorId="0" shapeId="0" xr:uid="{8FD90FB2-BF19-4FF1-976A-6634421A1D3C}">
      <text>
        <r>
          <rPr>
            <b/>
            <sz val="9"/>
            <color indexed="81"/>
            <rFont val="Tahoma"/>
            <family val="2"/>
          </rPr>
          <t>Gerald Young:</t>
        </r>
        <r>
          <rPr>
            <sz val="9"/>
            <color indexed="81"/>
            <rFont val="Tahoma"/>
            <family val="2"/>
          </rPr>
          <t xml:space="preserve">
$1.10 is the cost for office and administrative facilities only. Contracted custodial services also address mixed use facilities and rec centers, which are not included in this square footage or cost data.</t>
        </r>
      </text>
    </comment>
    <comment ref="BN11" authorId="0" shapeId="0" xr:uid="{E310CDE1-8281-4154-AE4E-CBA873EFB2F3}">
      <text>
        <r>
          <rPr>
            <b/>
            <sz val="9"/>
            <color indexed="81"/>
            <rFont val="Tahoma"/>
            <family val="2"/>
          </rPr>
          <t>Gerald Young:</t>
        </r>
        <r>
          <rPr>
            <sz val="9"/>
            <color indexed="81"/>
            <rFont val="Tahoma"/>
            <family val="2"/>
          </rPr>
          <t xml:space="preserve">
Corrected after further review by jurisdiction</t>
        </r>
      </text>
    </comment>
    <comment ref="AZ12" authorId="0" shapeId="0" xr:uid="{A0E346C0-D075-4468-8D1D-80A78B77DE54}">
      <text>
        <r>
          <rPr>
            <b/>
            <sz val="9"/>
            <color indexed="81"/>
            <rFont val="Tahoma"/>
            <family val="2"/>
          </rPr>
          <t>Gerald Young:</t>
        </r>
        <r>
          <rPr>
            <sz val="9"/>
            <color indexed="81"/>
            <rFont val="Tahoma"/>
            <family val="2"/>
          </rPr>
          <t xml:space="preserve">
Higher number of EMS responses is due to both interjurisdictional responses and 3 nursing homes and/or assisted living centers in the City.</t>
        </r>
      </text>
    </comment>
    <comment ref="BD13" authorId="0" shapeId="0" xr:uid="{6F632ECD-E82D-45DA-9833-73B59F49F9BB}">
      <text>
        <r>
          <rPr>
            <b/>
            <sz val="9"/>
            <color indexed="81"/>
            <rFont val="Tahoma"/>
            <family val="2"/>
          </rPr>
          <t>Gerald Young:</t>
        </r>
        <r>
          <rPr>
            <sz val="9"/>
            <color indexed="81"/>
            <rFont val="Tahoma"/>
            <family val="2"/>
          </rPr>
          <t xml:space="preserve">
This includes Fire/EMS personnel for 5 fire stations staffed 24 hours daily-7 days per week. All are unionized.</t>
        </r>
      </text>
    </comment>
    <comment ref="CM13" authorId="0" shapeId="0" xr:uid="{00000000-0006-0000-0200-000002000000}">
      <text>
        <r>
          <rPr>
            <b/>
            <sz val="9"/>
            <color indexed="81"/>
            <rFont val="Tahoma"/>
            <family val="2"/>
          </rPr>
          <t>Gerald Young:</t>
        </r>
        <r>
          <rPr>
            <sz val="9"/>
            <color indexed="81"/>
            <rFont val="Tahoma"/>
            <family val="2"/>
          </rPr>
          <t xml:space="preserve">
reflects 5 fire stations and a unionized workforce</t>
        </r>
      </text>
    </comment>
    <comment ref="AQ15" authorId="0" shapeId="0" xr:uid="{00000000-0006-0000-0200-000003000000}">
      <text>
        <r>
          <rPr>
            <b/>
            <sz val="9"/>
            <color indexed="81"/>
            <rFont val="Tahoma"/>
            <family val="2"/>
          </rPr>
          <t>Gerald Young:</t>
        </r>
        <r>
          <rPr>
            <sz val="9"/>
            <color indexed="81"/>
            <rFont val="Tahoma"/>
            <family val="2"/>
          </rPr>
          <t xml:space="preserve">
13 fires in 1-2 family residential.  Figures for multi-family or other not reported.</t>
        </r>
      </text>
    </comment>
    <comment ref="BN15" authorId="0" shapeId="0" xr:uid="{5E1CCB1E-50A9-4538-9004-A4BB7B75620A}">
      <text>
        <r>
          <rPr>
            <b/>
            <sz val="9"/>
            <color indexed="81"/>
            <rFont val="Tahoma"/>
            <family val="2"/>
          </rPr>
          <t>Gerald Young:</t>
        </r>
        <r>
          <rPr>
            <sz val="9"/>
            <color indexed="81"/>
            <rFont val="Tahoma"/>
            <family val="2"/>
          </rPr>
          <t xml:space="preserve">
Corrected after further review by jurisdiction</t>
        </r>
      </text>
    </comment>
    <comment ref="AT16" authorId="0" shapeId="0" xr:uid="{00000000-0006-0000-0200-000004000000}">
      <text>
        <r>
          <rPr>
            <b/>
            <sz val="9"/>
            <color indexed="81"/>
            <rFont val="Tahoma"/>
            <family val="2"/>
          </rPr>
          <t>Gerald Young:</t>
        </r>
        <r>
          <rPr>
            <sz val="9"/>
            <color indexed="81"/>
            <rFont val="Tahoma"/>
            <family val="2"/>
          </rPr>
          <t xml:space="preserve">
County only provides EMS, not fire.</t>
        </r>
      </text>
    </comment>
    <comment ref="BV16" authorId="0" shapeId="0" xr:uid="{00000000-0006-0000-0200-000005000000}">
      <text>
        <r>
          <rPr>
            <b/>
            <sz val="9"/>
            <color indexed="81"/>
            <rFont val="Tahoma"/>
            <family val="2"/>
          </rPr>
          <t>Gerald Young:</t>
        </r>
        <r>
          <rPr>
            <sz val="9"/>
            <color indexed="81"/>
            <rFont val="Tahoma"/>
            <family val="2"/>
          </rPr>
          <t xml:space="preserve">
County only provides EMS, not fire.</t>
        </r>
      </text>
    </comment>
    <comment ref="AY17" authorId="0" shapeId="0" xr:uid="{00000000-0006-0000-0200-000006000000}">
      <text>
        <r>
          <rPr>
            <b/>
            <sz val="9"/>
            <color indexed="81"/>
            <rFont val="Tahoma"/>
            <family val="2"/>
          </rPr>
          <t>Gerald Young:</t>
        </r>
        <r>
          <rPr>
            <sz val="9"/>
            <color indexed="81"/>
            <rFont val="Tahoma"/>
            <family val="2"/>
          </rPr>
          <t xml:space="preserve">
From 01/01/2016 through 12/31/2016, there were .1396.  This is only tracked by calendar year </t>
        </r>
      </text>
    </comment>
    <comment ref="CI17" authorId="0" shapeId="0" xr:uid="{00000000-0006-0000-0200-000007000000}">
      <text>
        <r>
          <rPr>
            <b/>
            <sz val="9"/>
            <color indexed="81"/>
            <rFont val="Tahoma"/>
            <family val="2"/>
          </rPr>
          <t>Gerald Young:</t>
        </r>
        <r>
          <rPr>
            <sz val="9"/>
            <color indexed="81"/>
            <rFont val="Tahoma"/>
            <family val="2"/>
          </rPr>
          <t xml:space="preserve">
From 01/01/2016 through 12/31/2016, there were .1396.  This is only tracked by calendar year.</t>
        </r>
      </text>
    </comment>
    <comment ref="AN21" authorId="0" shapeId="0" xr:uid="{C1E891A0-3CBE-4DDD-BD93-E138F529B82E}">
      <text>
        <r>
          <rPr>
            <b/>
            <sz val="9"/>
            <color indexed="81"/>
            <rFont val="Tahoma"/>
            <family val="2"/>
          </rPr>
          <t>Gerald Young:</t>
        </r>
        <r>
          <rPr>
            <sz val="9"/>
            <color indexed="81"/>
            <rFont val="Tahoma"/>
            <family val="2"/>
          </rPr>
          <t xml:space="preserve">
$1,137,715,576 does not include fringe benefits</t>
        </r>
      </text>
    </comment>
    <comment ref="AQ21" authorId="0" shapeId="0" xr:uid="{00000000-0006-0000-0200-000008000000}">
      <text>
        <r>
          <rPr>
            <b/>
            <sz val="9"/>
            <color indexed="81"/>
            <rFont val="Tahoma"/>
            <family val="2"/>
          </rPr>
          <t>Gerald Young:$85,000,000 est.</t>
        </r>
      </text>
    </comment>
    <comment ref="BR21" authorId="0" shapeId="0" xr:uid="{00000000-0006-0000-0200-000009000000}">
      <text>
        <r>
          <rPr>
            <b/>
            <sz val="9"/>
            <color indexed="81"/>
            <rFont val="Tahoma"/>
            <family val="2"/>
          </rPr>
          <t>Gerald Young:</t>
        </r>
        <r>
          <rPr>
            <sz val="9"/>
            <color indexed="81"/>
            <rFont val="Tahoma"/>
            <family val="2"/>
          </rPr>
          <t xml:space="preserve">
$69,200,000 est.</t>
        </r>
      </text>
    </comment>
    <comment ref="AY22" authorId="0" shapeId="0" xr:uid="{00000000-0006-0000-0200-00000A000000}">
      <text>
        <r>
          <rPr>
            <b/>
            <sz val="9"/>
            <color indexed="81"/>
            <rFont val="Tahoma"/>
            <family val="2"/>
          </rPr>
          <t>Gerald Young:</t>
        </r>
        <r>
          <rPr>
            <sz val="9"/>
            <color indexed="81"/>
            <rFont val="Tahoma"/>
            <family val="2"/>
          </rPr>
          <t xml:space="preserve">
$ 49,100 (est)</t>
        </r>
      </text>
    </comment>
    <comment ref="AU26" authorId="0" shapeId="0" xr:uid="{B102C02B-24D4-4414-8004-C7C7398D5546}">
      <text>
        <r>
          <rPr>
            <b/>
            <sz val="9"/>
            <color indexed="81"/>
            <rFont val="Tahoma"/>
            <family val="2"/>
          </rPr>
          <t>Gerald Young:</t>
        </r>
        <r>
          <rPr>
            <sz val="9"/>
            <color indexed="81"/>
            <rFont val="Tahoma"/>
            <family val="2"/>
          </rPr>
          <t xml:space="preserve">
17% under 19 years old</t>
        </r>
      </text>
    </comment>
    <comment ref="AY34" authorId="0" shapeId="0" xr:uid="{00000000-0006-0000-0200-00000B000000}">
      <text>
        <r>
          <rPr>
            <b/>
            <sz val="9"/>
            <color indexed="81"/>
            <rFont val="Tahoma"/>
            <family val="2"/>
          </rPr>
          <t>Gerald Young:</t>
        </r>
        <r>
          <rPr>
            <sz val="9"/>
            <color indexed="81"/>
            <rFont val="Tahoma"/>
            <family val="2"/>
          </rPr>
          <t xml:space="preserve">
4.4%  (est)</t>
        </r>
      </text>
    </comment>
    <comment ref="AK35" authorId="0" shapeId="0" xr:uid="{5BD7121A-E4C5-4B64-AA19-4BEE60BA9723}">
      <text>
        <r>
          <rPr>
            <b/>
            <sz val="9"/>
            <color indexed="81"/>
            <rFont val="Tahoma"/>
            <family val="2"/>
          </rPr>
          <t>Gerald Young:</t>
        </r>
        <r>
          <rPr>
            <sz val="9"/>
            <color indexed="81"/>
            <rFont val="Tahoma"/>
            <family val="2"/>
          </rPr>
          <t xml:space="preserve">
$13.1M was a mid-year increase for resurfacing projects. Only $12.9M was expensed in FY 2017.</t>
        </r>
      </text>
    </comment>
    <comment ref="CM35" authorId="0" shapeId="0" xr:uid="{00000000-0006-0000-0200-00000C000000}">
      <text>
        <r>
          <rPr>
            <b/>
            <sz val="9"/>
            <color indexed="81"/>
            <rFont val="Tahoma"/>
            <family val="2"/>
          </rPr>
          <t>Gerald Young:</t>
        </r>
        <r>
          <rPr>
            <sz val="9"/>
            <color indexed="81"/>
            <rFont val="Tahoma"/>
            <family val="2"/>
          </rPr>
          <t xml:space="preserve">
This is a strategic priority area based on years of neglect and extreme disrepair.</t>
        </r>
      </text>
    </comment>
    <comment ref="AO38" authorId="0" shapeId="0" xr:uid="{88FC7436-F522-45B8-91B7-D44B5C3E3673}">
      <text>
        <r>
          <rPr>
            <b/>
            <sz val="9"/>
            <color indexed="81"/>
            <rFont val="Tahoma"/>
            <family val="2"/>
          </rPr>
          <t>Gerald Young:</t>
        </r>
        <r>
          <rPr>
            <sz val="9"/>
            <color indexed="81"/>
            <rFont val="Tahoma"/>
            <family val="2"/>
          </rPr>
          <t xml:space="preserve">
Includes all staff, regardless of fund; those not in GF are water dept, sewer dept, airport, etc.</t>
        </r>
      </text>
    </comment>
    <comment ref="CJ40" authorId="0" shapeId="0" xr:uid="{00000000-0006-0000-0200-00000D000000}">
      <text>
        <r>
          <rPr>
            <b/>
            <sz val="9"/>
            <color indexed="81"/>
            <rFont val="Tahoma"/>
            <family val="2"/>
          </rPr>
          <t>Gerald Young:</t>
        </r>
        <r>
          <rPr>
            <sz val="9"/>
            <color indexed="81"/>
            <rFont val="Tahoma"/>
            <family val="2"/>
          </rPr>
          <t xml:space="preserve">
Civilian employees have personal leave which can be used for sick leave or other personal issues.</t>
        </r>
      </text>
    </comment>
    <comment ref="AT41" authorId="0" shapeId="0" xr:uid="{00000000-0006-0000-0200-00000E000000}">
      <text>
        <r>
          <rPr>
            <b/>
            <sz val="9"/>
            <color indexed="81"/>
            <rFont val="Tahoma"/>
            <family val="2"/>
          </rPr>
          <t>Gerald Young:</t>
        </r>
        <r>
          <rPr>
            <sz val="9"/>
            <color indexed="81"/>
            <rFont val="Tahoma"/>
            <family val="2"/>
          </rPr>
          <t xml:space="preserve">
County only provides EMS, not fire.</t>
        </r>
      </text>
    </comment>
    <comment ref="BV41" authorId="0" shapeId="0" xr:uid="{00000000-0006-0000-0200-00000F000000}">
      <text>
        <r>
          <rPr>
            <b/>
            <sz val="9"/>
            <color indexed="81"/>
            <rFont val="Tahoma"/>
            <family val="2"/>
          </rPr>
          <t>Gerald Young:</t>
        </r>
        <r>
          <rPr>
            <sz val="9"/>
            <color indexed="81"/>
            <rFont val="Tahoma"/>
            <family val="2"/>
          </rPr>
          <t xml:space="preserve">
County only provides EMS, not fire.</t>
        </r>
      </text>
    </comment>
    <comment ref="R45" authorId="0" shapeId="0" xr:uid="{9A9582F2-E6C5-42EC-9D40-105CF4C15EC6}">
      <text>
        <r>
          <rPr>
            <b/>
            <sz val="9"/>
            <color indexed="81"/>
            <rFont val="Tahoma"/>
            <family val="2"/>
          </rPr>
          <t>Gerald Young:</t>
        </r>
        <r>
          <rPr>
            <sz val="9"/>
            <color indexed="81"/>
            <rFont val="Tahoma"/>
            <family val="2"/>
          </rPr>
          <t xml:space="preserve">
Flat amount $4,000 per month</t>
        </r>
      </text>
    </comment>
    <comment ref="AU45" authorId="0" shapeId="0" xr:uid="{AF7C5AD2-0CE1-4004-977E-B266A53831DE}">
      <text>
        <r>
          <rPr>
            <b/>
            <sz val="9"/>
            <color indexed="81"/>
            <rFont val="Tahoma"/>
            <family val="2"/>
          </rPr>
          <t>Gerald Young:</t>
        </r>
        <r>
          <rPr>
            <sz val="9"/>
            <color indexed="81"/>
            <rFont val="Tahoma"/>
            <family val="2"/>
          </rPr>
          <t xml:space="preserve">
Flat amount $4,000 per month</t>
        </r>
      </text>
    </comment>
    <comment ref="CM47" authorId="0" shapeId="0" xr:uid="{00000000-0006-0000-0200-000010000000}">
      <text>
        <r>
          <rPr>
            <b/>
            <sz val="9"/>
            <color indexed="81"/>
            <rFont val="Tahoma"/>
            <family val="2"/>
          </rPr>
          <t>Gerald Young:</t>
        </r>
        <r>
          <rPr>
            <sz val="9"/>
            <color indexed="81"/>
            <rFont val="Tahoma"/>
            <family val="2"/>
          </rPr>
          <t xml:space="preserve">
556 computers and tablets, does not include other endpoints such as phones, printers.</t>
        </r>
      </text>
    </comment>
    <comment ref="MI49" authorId="0" shapeId="0" xr:uid="{00000000-0006-0000-0200-000011000000}">
      <text>
        <r>
          <rPr>
            <b/>
            <sz val="9"/>
            <color indexed="81"/>
            <rFont val="Tahoma"/>
            <family val="2"/>
          </rPr>
          <t>Gerald Young:</t>
        </r>
        <r>
          <rPr>
            <sz val="9"/>
            <color indexed="81"/>
            <rFont val="Tahoma"/>
            <family val="2"/>
          </rPr>
          <t xml:space="preserve">
Library figures are for the Dayton Metro Library</t>
        </r>
      </text>
    </comment>
    <comment ref="S54" authorId="0" shapeId="0" xr:uid="{18BBDAD1-8EFF-4F04-B9BC-A9CF5CF7D424}">
      <text>
        <r>
          <rPr>
            <b/>
            <sz val="9"/>
            <color indexed="81"/>
            <rFont val="Tahoma"/>
            <family val="2"/>
          </rPr>
          <t>Gerald Young:</t>
        </r>
        <r>
          <rPr>
            <sz val="9"/>
            <color indexed="81"/>
            <rFont val="Tahoma"/>
            <family val="2"/>
          </rPr>
          <t xml:space="preserve">
Does not include ITC Corridor Trail.</t>
        </r>
      </text>
    </comment>
    <comment ref="M55" authorId="0" shapeId="0" xr:uid="{2441A98E-7DC7-481B-AF9E-F245D5128E09}">
      <text>
        <r>
          <rPr>
            <b/>
            <sz val="9"/>
            <color indexed="81"/>
            <rFont val="Tahoma"/>
            <family val="2"/>
          </rPr>
          <t>Gerald Young:</t>
        </r>
        <r>
          <rPr>
            <sz val="9"/>
            <color indexed="81"/>
            <rFont val="Tahoma"/>
            <family val="2"/>
          </rPr>
          <t xml:space="preserve">
Includes General Fund and multi-year funds</t>
        </r>
      </text>
    </comment>
    <comment ref="S55" authorId="0" shapeId="0" xr:uid="{DC7FEDFB-FC6E-4FEA-992C-3D25342AF389}">
      <text>
        <r>
          <rPr>
            <b/>
            <sz val="9"/>
            <color indexed="81"/>
            <rFont val="Tahoma"/>
            <family val="2"/>
          </rPr>
          <t>Gerald Young:</t>
        </r>
        <r>
          <rPr>
            <sz val="9"/>
            <color indexed="81"/>
            <rFont val="Tahoma"/>
            <family val="2"/>
          </rPr>
          <t xml:space="preserve">
The 2016 figure is still correct.  FY 2016/17 was the year Novi  separated the parks maintenance group from our public works and moved them under the integrated solutions umbrella. </t>
        </r>
      </text>
    </comment>
    <comment ref="AK55" authorId="0" shapeId="0" xr:uid="{9D01761F-3CE7-425B-B044-F85A075BA341}">
      <text>
        <r>
          <rPr>
            <b/>
            <sz val="9"/>
            <color indexed="81"/>
            <rFont val="Tahoma"/>
            <family val="2"/>
          </rPr>
          <t>Gerald Young:</t>
        </r>
        <r>
          <rPr>
            <sz val="9"/>
            <color indexed="81"/>
            <rFont val="Tahoma"/>
            <family val="2"/>
          </rPr>
          <t xml:space="preserve">
Includes General Fund and multi-year funds</t>
        </r>
      </text>
    </comment>
    <comment ref="I60" authorId="0" shapeId="0" xr:uid="{CC71A482-68AD-42EE-90C6-4A6A3AE67856}">
      <text>
        <r>
          <rPr>
            <b/>
            <sz val="9"/>
            <color indexed="81"/>
            <rFont val="Tahoma"/>
            <family val="2"/>
          </rPr>
          <t>Gerald Young:</t>
        </r>
        <r>
          <rPr>
            <sz val="9"/>
            <color indexed="81"/>
            <rFont val="Tahoma"/>
            <family val="2"/>
          </rPr>
          <t xml:space="preserve">
15 business days for initial review.
10 business days for any subsequent revisions needed.</t>
        </r>
      </text>
    </comment>
    <comment ref="AL60" authorId="0" shapeId="0" xr:uid="{00000000-0006-0000-0200-000012000000}">
      <text>
        <r>
          <rPr>
            <b/>
            <sz val="9"/>
            <color indexed="81"/>
            <rFont val="Tahoma"/>
            <family val="2"/>
          </rPr>
          <t>Gerald Young:</t>
        </r>
        <r>
          <rPr>
            <sz val="9"/>
            <color indexed="81"/>
            <rFont val="Tahoma"/>
            <family val="2"/>
          </rPr>
          <t xml:space="preserve">
Jurisdiction estimate 12.6 days; Actual figures anticipated in 2018.</t>
        </r>
      </text>
    </comment>
    <comment ref="I61" authorId="0" shapeId="0" xr:uid="{2D30E6EC-E3AC-4CAB-B00A-C2FAA4A39856}">
      <text>
        <r>
          <rPr>
            <b/>
            <sz val="9"/>
            <color indexed="81"/>
            <rFont val="Tahoma"/>
            <family val="2"/>
          </rPr>
          <t>Gerald Young:</t>
        </r>
        <r>
          <rPr>
            <sz val="9"/>
            <color indexed="81"/>
            <rFont val="Tahoma"/>
            <family val="2"/>
          </rPr>
          <t xml:space="preserve">
10 business days for initial review.
5 business days for any subsequent revisions needed.
</t>
        </r>
      </text>
    </comment>
    <comment ref="AL61" authorId="0" shapeId="0" xr:uid="{00000000-0006-0000-0200-000013000000}">
      <text>
        <r>
          <rPr>
            <b/>
            <sz val="9"/>
            <color indexed="81"/>
            <rFont val="Tahoma"/>
            <family val="2"/>
          </rPr>
          <t>Gerald Young:</t>
        </r>
        <r>
          <rPr>
            <sz val="9"/>
            <color indexed="81"/>
            <rFont val="Tahoma"/>
            <family val="2"/>
          </rPr>
          <t xml:space="preserve">
Jurisdiction estimate: 12.6 days; actual figures anticipated in 2018.</t>
        </r>
      </text>
    </comment>
    <comment ref="I62" authorId="0" shapeId="0" xr:uid="{05F60D46-875E-4DE2-BC46-31A65CE51B23}">
      <text>
        <r>
          <rPr>
            <b/>
            <sz val="9"/>
            <color indexed="81"/>
            <rFont val="Tahoma"/>
            <family val="2"/>
          </rPr>
          <t>Gerald Young:</t>
        </r>
        <r>
          <rPr>
            <sz val="9"/>
            <color indexed="81"/>
            <rFont val="Tahoma"/>
            <family val="2"/>
          </rPr>
          <t xml:space="preserve">
Next day for most commercial. Some commercial plumbing inspections only served on Monday, Wednesdays, and Fridays.</t>
        </r>
      </text>
    </comment>
    <comment ref="I63" authorId="0" shapeId="0" xr:uid="{DA1AEA1C-3B76-4ABC-9567-99B6D54FE497}">
      <text>
        <r>
          <rPr>
            <b/>
            <sz val="9"/>
            <color indexed="81"/>
            <rFont val="Tahoma"/>
            <family val="2"/>
          </rPr>
          <t>Gerald Young:</t>
        </r>
        <r>
          <rPr>
            <sz val="9"/>
            <color indexed="81"/>
            <rFont val="Tahoma"/>
            <family val="2"/>
          </rPr>
          <t xml:space="preserve">
Next day for all Single or Two Family projects </t>
        </r>
      </text>
    </comment>
    <comment ref="AB67" authorId="0" shapeId="0" xr:uid="{E5C2C844-0DBB-41AD-9184-58F0ED850230}">
      <text>
        <r>
          <rPr>
            <b/>
            <sz val="9"/>
            <color indexed="81"/>
            <rFont val="Tahoma"/>
            <family val="2"/>
          </rPr>
          <t>Gerald Young:</t>
        </r>
        <r>
          <rPr>
            <sz val="9"/>
            <color indexed="81"/>
            <rFont val="Tahoma"/>
            <family val="2"/>
          </rPr>
          <t xml:space="preserve">
Verified; remaining overtime earned is converted to comp time.</t>
        </r>
      </text>
    </comment>
    <comment ref="S68" authorId="0" shapeId="0" xr:uid="{87D94332-EF1D-42C5-8812-98F26DEB1DA0}">
      <text>
        <r>
          <rPr>
            <b/>
            <sz val="9"/>
            <color indexed="81"/>
            <rFont val="Tahoma"/>
            <family val="2"/>
          </rPr>
          <t>Gerald Young:</t>
        </r>
        <r>
          <rPr>
            <sz val="9"/>
            <color indexed="81"/>
            <rFont val="Tahoma"/>
            <family val="2"/>
          </rPr>
          <t xml:space="preserve">
$10,842,104 for all police staff (not available broken out for sworn only).</t>
        </r>
      </text>
    </comment>
    <comment ref="KT68" authorId="0" shapeId="0" xr:uid="{00000000-0006-0000-0200-000015000000}">
      <text>
        <r>
          <rPr>
            <b/>
            <sz val="9"/>
            <color indexed="81"/>
            <rFont val="Tahoma"/>
            <family val="2"/>
          </rPr>
          <t>Gerald Young:</t>
        </r>
        <r>
          <rPr>
            <sz val="9"/>
            <color indexed="81"/>
            <rFont val="Tahoma"/>
            <family val="2"/>
          </rPr>
          <t xml:space="preserve">
Police is budgeted outside the general fund</t>
        </r>
      </text>
    </comment>
    <comment ref="M70" authorId="0" shapeId="0" xr:uid="{13FC023D-7273-4B75-967B-99E2DC33A9F3}">
      <text>
        <r>
          <rPr>
            <b/>
            <sz val="9"/>
            <color indexed="81"/>
            <rFont val="Tahoma"/>
            <family val="2"/>
          </rPr>
          <t>Gerald Young:</t>
        </r>
        <r>
          <rPr>
            <sz val="9"/>
            <color indexed="81"/>
            <rFont val="Tahoma"/>
            <family val="2"/>
          </rPr>
          <t xml:space="preserve">
7.28% does not include arson clearances</t>
        </r>
      </text>
    </comment>
    <comment ref="AK70" authorId="0" shapeId="0" xr:uid="{8E3B6016-08FF-459B-88F8-5E2CCC0EE13F}">
      <text>
        <r>
          <rPr>
            <b/>
            <sz val="9"/>
            <color indexed="81"/>
            <rFont val="Tahoma"/>
            <family val="2"/>
          </rPr>
          <t>Gerald Young:</t>
        </r>
        <r>
          <rPr>
            <sz val="9"/>
            <color indexed="81"/>
            <rFont val="Tahoma"/>
            <family val="2"/>
          </rPr>
          <t xml:space="preserve">
7.09%, does not include arson clearances.</t>
        </r>
      </text>
    </comment>
    <comment ref="D71" authorId="0" shapeId="0" xr:uid="{00000000-0006-0000-0200-000016000000}">
      <text>
        <r>
          <rPr>
            <b/>
            <sz val="9"/>
            <color indexed="81"/>
            <rFont val="Tahoma"/>
            <family val="2"/>
          </rPr>
          <t>Gerald Young:</t>
        </r>
        <r>
          <rPr>
            <sz val="9"/>
            <color indexed="81"/>
            <rFont val="Tahoma"/>
            <family val="2"/>
          </rPr>
          <t xml:space="preserve">
Rate may occasionally exceed 100% as crimes from prior fiscal years are cleared.  This may be particularly true in communities with a smaller number of crimes per year.</t>
        </r>
      </text>
    </comment>
    <comment ref="AB71" authorId="0" shapeId="0" xr:uid="{BE8146E6-AB68-4C5D-8A6B-D3A559700C4D}">
      <text>
        <r>
          <rPr>
            <b/>
            <sz val="9"/>
            <color indexed="81"/>
            <rFont val="Tahoma"/>
            <family val="2"/>
          </rPr>
          <t>Gerald Young:</t>
        </r>
        <r>
          <rPr>
            <sz val="9"/>
            <color indexed="81"/>
            <rFont val="Tahoma"/>
            <family val="2"/>
          </rPr>
          <t xml:space="preserve">
Combined clearance rate is available (70.9%), but not a breakout by violent vs. property crimes.</t>
        </r>
      </text>
    </comment>
    <comment ref="V73" authorId="0" shapeId="0" xr:uid="{304A40CC-016E-4B30-A8D6-FE3F7E230145}">
      <text>
        <r>
          <rPr>
            <b/>
            <sz val="9"/>
            <color indexed="81"/>
            <rFont val="Tahoma"/>
            <family val="2"/>
          </rPr>
          <t>Gerald Young:</t>
        </r>
        <r>
          <rPr>
            <sz val="9"/>
            <color indexed="81"/>
            <rFont val="Tahoma"/>
            <family val="2"/>
          </rPr>
          <t xml:space="preserve">
266 seconds is median call time</t>
        </r>
      </text>
    </comment>
    <comment ref="AY73" authorId="0" shapeId="0" xr:uid="{00000000-0006-0000-0200-000018000000}">
      <text>
        <r>
          <rPr>
            <b/>
            <sz val="9"/>
            <color indexed="81"/>
            <rFont val="Tahoma"/>
            <family val="2"/>
          </rPr>
          <t>Gerald Young:</t>
        </r>
        <r>
          <rPr>
            <sz val="9"/>
            <color indexed="81"/>
            <rFont val="Tahoma"/>
            <family val="2"/>
          </rPr>
          <t xml:space="preserve">
263 (median)</t>
        </r>
      </text>
    </comment>
    <comment ref="CI73" authorId="0" shapeId="0" xr:uid="{00000000-0006-0000-0200-000019000000}">
      <text>
        <r>
          <rPr>
            <b/>
            <sz val="9"/>
            <color indexed="81"/>
            <rFont val="Tahoma"/>
            <family val="2"/>
          </rPr>
          <t>Gerald Young:</t>
        </r>
        <r>
          <rPr>
            <sz val="9"/>
            <color indexed="81"/>
            <rFont val="Tahoma"/>
            <family val="2"/>
          </rPr>
          <t xml:space="preserve">
Median: 251</t>
        </r>
      </text>
    </comment>
    <comment ref="V74" authorId="0" shapeId="0" xr:uid="{79333774-F98F-442E-B256-ECEC9274D2F9}">
      <text>
        <r>
          <rPr>
            <b/>
            <sz val="9"/>
            <color indexed="81"/>
            <rFont val="Tahoma"/>
            <family val="2"/>
          </rPr>
          <t>Gerald Young:</t>
        </r>
        <r>
          <rPr>
            <sz val="9"/>
            <color indexed="81"/>
            <rFont val="Tahoma"/>
            <family val="2"/>
          </rPr>
          <t xml:space="preserve">
103 seconds is median dispatch time</t>
        </r>
      </text>
    </comment>
    <comment ref="AY74" authorId="0" shapeId="0" xr:uid="{00000000-0006-0000-0200-00001A000000}">
      <text>
        <r>
          <rPr>
            <b/>
            <sz val="9"/>
            <color indexed="81"/>
            <rFont val="Tahoma"/>
            <family val="2"/>
          </rPr>
          <t>Gerald Young:</t>
        </r>
        <r>
          <rPr>
            <sz val="9"/>
            <color indexed="81"/>
            <rFont val="Tahoma"/>
            <family val="2"/>
          </rPr>
          <t xml:space="preserve">
102 (median)</t>
        </r>
      </text>
    </comment>
    <comment ref="CI74" authorId="0" shapeId="0" xr:uid="{00000000-0006-0000-0200-00001B000000}">
      <text>
        <r>
          <rPr>
            <b/>
            <sz val="9"/>
            <color indexed="81"/>
            <rFont val="Tahoma"/>
            <family val="2"/>
          </rPr>
          <t>Gerald Young:</t>
        </r>
        <r>
          <rPr>
            <sz val="9"/>
            <color indexed="81"/>
            <rFont val="Tahoma"/>
            <family val="2"/>
          </rPr>
          <t xml:space="preserve">
Median: 101</t>
        </r>
      </text>
    </comment>
    <comment ref="AP75" authorId="0" shapeId="0" xr:uid="{F0EAF5EB-91BC-49A0-AB51-20D3934A56A6}">
      <text>
        <r>
          <rPr>
            <b/>
            <sz val="9"/>
            <color indexed="81"/>
            <rFont val="Tahoma"/>
            <family val="2"/>
          </rPr>
          <t>Gerald Young:</t>
        </r>
        <r>
          <rPr>
            <sz val="9"/>
            <color indexed="81"/>
            <rFont val="Tahoma"/>
            <family val="2"/>
          </rPr>
          <t xml:space="preserve">
calendar year</t>
        </r>
      </text>
    </comment>
    <comment ref="BP75" authorId="0" shapeId="0" xr:uid="{BFFA4DD3-4726-4FF6-8C96-3CEA14CCBAEA}">
      <text>
        <r>
          <rPr>
            <b/>
            <sz val="9"/>
            <color indexed="81"/>
            <rFont val="Tahoma"/>
            <family val="2"/>
          </rPr>
          <t>Gerald Young:</t>
        </r>
        <r>
          <rPr>
            <sz val="9"/>
            <color indexed="81"/>
            <rFont val="Tahoma"/>
            <family val="2"/>
          </rPr>
          <t xml:space="preserve">
calendar year</t>
        </r>
      </text>
    </comment>
    <comment ref="DG75" authorId="0" shapeId="0" xr:uid="{EB4789D6-CF8E-436D-8652-D3F0C26DDC3F}">
      <text>
        <r>
          <rPr>
            <b/>
            <sz val="9"/>
            <color indexed="81"/>
            <rFont val="Tahoma"/>
            <family val="2"/>
          </rPr>
          <t>Gerald Young:</t>
        </r>
        <r>
          <rPr>
            <sz val="9"/>
            <color indexed="81"/>
            <rFont val="Tahoma"/>
            <family val="2"/>
          </rPr>
          <t xml:space="preserve">
calendar year</t>
        </r>
      </text>
    </comment>
    <comment ref="AP76" authorId="0" shapeId="0" xr:uid="{2DCEFA27-64D9-4399-90D6-CB77F8F36A28}">
      <text>
        <r>
          <rPr>
            <b/>
            <sz val="9"/>
            <color indexed="81"/>
            <rFont val="Tahoma"/>
            <family val="2"/>
          </rPr>
          <t>Gerald Young:</t>
        </r>
        <r>
          <rPr>
            <sz val="9"/>
            <color indexed="81"/>
            <rFont val="Tahoma"/>
            <family val="2"/>
          </rPr>
          <t xml:space="preserve">
calendar year</t>
        </r>
      </text>
    </comment>
    <comment ref="BP76" authorId="0" shapeId="0" xr:uid="{050F5558-9AEB-4C41-BF5D-4734FE625E0B}">
      <text>
        <r>
          <rPr>
            <b/>
            <sz val="9"/>
            <color indexed="81"/>
            <rFont val="Tahoma"/>
            <family val="2"/>
          </rPr>
          <t>Gerald Young:</t>
        </r>
        <r>
          <rPr>
            <sz val="9"/>
            <color indexed="81"/>
            <rFont val="Tahoma"/>
            <family val="2"/>
          </rPr>
          <t xml:space="preserve">
calendar year</t>
        </r>
      </text>
    </comment>
    <comment ref="DG76" authorId="0" shapeId="0" xr:uid="{B9750F09-FA6F-46D8-AC56-58D5FE505AA6}">
      <text>
        <r>
          <rPr>
            <b/>
            <sz val="9"/>
            <color indexed="81"/>
            <rFont val="Tahoma"/>
            <family val="2"/>
          </rPr>
          <t>Gerald Young:</t>
        </r>
        <r>
          <rPr>
            <sz val="9"/>
            <color indexed="81"/>
            <rFont val="Tahoma"/>
            <family val="2"/>
          </rPr>
          <t xml:space="preserve">
calendar year</t>
        </r>
      </text>
    </comment>
    <comment ref="AR78" authorId="0" shapeId="0" xr:uid="{00000000-0006-0000-0200-00001C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AR79" authorId="0" shapeId="0" xr:uid="{00000000-0006-0000-0200-00001D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AR80" authorId="0" shapeId="0" xr:uid="{00000000-0006-0000-0200-00001E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AN83" authorId="0" shapeId="0" xr:uid="{48EE6DD2-B66D-4F8A-937B-A5C1566B4B83}">
      <text>
        <r>
          <rPr>
            <b/>
            <sz val="9"/>
            <color indexed="81"/>
            <rFont val="Tahoma"/>
            <family val="2"/>
          </rPr>
          <t>Gerald Young:</t>
        </r>
        <r>
          <rPr>
            <sz val="9"/>
            <color indexed="81"/>
            <rFont val="Tahoma"/>
            <family val="2"/>
          </rPr>
          <t xml:space="preserve">
Per county ordinance, recycling is required and billing methodology does not delinate costs between refuse and recycling. Annual expenditure per account including recycling is $304.22</t>
        </r>
      </text>
    </comment>
    <comment ref="AD84" authorId="0" shapeId="0" xr:uid="{00000000-0006-0000-0200-00001F000000}">
      <text>
        <r>
          <rPr>
            <b/>
            <sz val="9"/>
            <color indexed="81"/>
            <rFont val="Tahoma"/>
            <family val="2"/>
          </rPr>
          <t>Gerald Young:</t>
        </r>
        <r>
          <rPr>
            <sz val="9"/>
            <color indexed="81"/>
            <rFont val="Tahoma"/>
            <family val="2"/>
          </rPr>
          <t xml:space="preserve">
The State of Florida has a goal for each county of 75% recycling/diversion by the year 2020.  Yes, that number is correct, our number comes from the state’s data collection methodology, which includes:  household/business recycling, composting, C&amp;D reuse/diversion, white goods/scrap metals, household hazardous waste, and the local city run Biomass plant.  Our diversion number can fluctuate widely based upon the volume used at the city run Biomass plant.</t>
        </r>
      </text>
    </comment>
    <comment ref="AR117" authorId="0" shapeId="0" xr:uid="{00000000-0006-0000-0200-000020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AR118" authorId="0" shapeId="0" xr:uid="{00000000-0006-0000-0200-000021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AR119" authorId="0" shapeId="0" xr:uid="{00000000-0006-0000-0200-000022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Gerald Young</author>
  </authors>
  <commentList>
    <comment ref="S22" authorId="0" shapeId="0" xr:uid="{E140AD98-B419-44D2-B651-94104C20840F}">
      <text>
        <r>
          <rPr>
            <b/>
            <sz val="9"/>
            <color indexed="81"/>
            <rFont val="Tahoma"/>
            <family val="2"/>
          </rPr>
          <t>Gerald Young:</t>
        </r>
        <r>
          <rPr>
            <sz val="9"/>
            <color indexed="81"/>
            <rFont val="Tahoma"/>
            <family val="2"/>
          </rPr>
          <t xml:space="preserve">
This value was calculated incorrectly for FY 2016. The value reported (529) was the total number of jail inmates held on ICE or federal charges, not the average number per day. The correct FY 2016 value (1) is included.</t>
        </r>
      </text>
    </comment>
    <comment ref="M39" authorId="0" shapeId="0" xr:uid="{752201EA-8A0A-47B2-9725-E9811AB74F65}">
      <text>
        <r>
          <rPr>
            <b/>
            <sz val="9"/>
            <color indexed="81"/>
            <rFont val="Tahoma"/>
            <family val="2"/>
          </rPr>
          <t>Gerald Young:</t>
        </r>
        <r>
          <rPr>
            <sz val="9"/>
            <color indexed="81"/>
            <rFont val="Tahoma"/>
            <family val="2"/>
          </rPr>
          <t xml:space="preserve">
SNAP: Not available
TC students eligible for Free/Reduced-Price Meals: 2017-2018 School Year = 54.72%
WIC - 457,927 (duplicated)</t>
        </r>
      </text>
    </comment>
    <comment ref="R39" authorId="0" shapeId="0" xr:uid="{3BA4F888-3277-44CD-83D3-B69C7D35399A}">
      <text>
        <r>
          <rPr>
            <b/>
            <sz val="9"/>
            <color indexed="81"/>
            <rFont val="Tahoma"/>
            <family val="2"/>
          </rPr>
          <t>Gerald Young:</t>
        </r>
        <r>
          <rPr>
            <sz val="9"/>
            <color indexed="81"/>
            <rFont val="Tahoma"/>
            <family val="2"/>
          </rPr>
          <t xml:space="preserve">
SNAP: 9.6%
TC students eligible for Free/Reduced-Price Meals: 2016-2017 School Year = 53.82%
WIC - 545,408 (duplicated) </t>
        </r>
      </text>
    </comment>
    <comment ref="V39" authorId="0" shapeId="0" xr:uid="{918715BF-2B1D-4D61-A7B3-61BD20F896E1}">
      <text>
        <r>
          <rPr>
            <b/>
            <sz val="9"/>
            <color indexed="81"/>
            <rFont val="Tahoma"/>
            <family val="2"/>
          </rPr>
          <t>Gerald Young:</t>
        </r>
        <r>
          <rPr>
            <sz val="9"/>
            <color indexed="81"/>
            <rFont val="Tahoma"/>
            <family val="2"/>
          </rPr>
          <t xml:space="preserve">
SNAP: 11.5%
TC students eligible for Free/Reduced-Price Meals: 2015-2016 School Year = 55.06%
WIC - 584,517 (duplicated)</t>
        </r>
      </text>
    </comment>
    <comment ref="M40" authorId="0" shapeId="0" xr:uid="{492B3F31-F0B4-4B2D-A5E2-63527840D4FA}">
      <text>
        <r>
          <rPr>
            <b/>
            <sz val="9"/>
            <color indexed="81"/>
            <rFont val="Tahoma"/>
            <family val="2"/>
          </rPr>
          <t>Gerald Young:</t>
        </r>
        <r>
          <rPr>
            <sz val="9"/>
            <color indexed="81"/>
            <rFont val="Tahoma"/>
            <family val="2"/>
          </rPr>
          <t xml:space="preserve">
Tier 1 - 95+%
Tier 2 - &lt;30%
Tier 3 - &lt;10%</t>
        </r>
      </text>
    </comment>
    <comment ref="R40" authorId="0" shapeId="0" xr:uid="{DD4CC76A-10F5-4185-9BB6-6A7A6D75C079}">
      <text>
        <r>
          <rPr>
            <b/>
            <sz val="9"/>
            <color indexed="81"/>
            <rFont val="Tahoma"/>
            <family val="2"/>
          </rPr>
          <t>Gerald Young:</t>
        </r>
        <r>
          <rPr>
            <sz val="9"/>
            <color indexed="81"/>
            <rFont val="Tahoma"/>
            <family val="2"/>
          </rPr>
          <t xml:space="preserve">
Tier 1 - 95+%
Tier 2 - &lt;30%
Tier 3 - &lt;10%</t>
        </r>
      </text>
    </comment>
    <comment ref="V40" authorId="0" shapeId="0" xr:uid="{DE61BA2C-1CCA-49B6-88D2-1E3DEF8147B8}">
      <text>
        <r>
          <rPr>
            <b/>
            <sz val="9"/>
            <color indexed="81"/>
            <rFont val="Tahoma"/>
            <family val="2"/>
          </rPr>
          <t>Gerald Young:</t>
        </r>
        <r>
          <rPr>
            <sz val="9"/>
            <color indexed="81"/>
            <rFont val="Tahoma"/>
            <family val="2"/>
          </rPr>
          <t xml:space="preserve">
Tier 1 - 95+%
Tier 2 - &lt;30%
Tier 3 - &lt;10%</t>
        </r>
      </text>
    </comment>
    <comment ref="M41" authorId="0" shapeId="0" xr:uid="{7C3C18A2-BC4C-4B7E-808F-5E061C17435E}">
      <text>
        <r>
          <rPr>
            <b/>
            <sz val="9"/>
            <color indexed="81"/>
            <rFont val="Tahoma"/>
            <family val="2"/>
          </rPr>
          <t>Gerald Young:</t>
        </r>
        <r>
          <rPr>
            <sz val="9"/>
            <color indexed="81"/>
            <rFont val="Tahoma"/>
            <family val="2"/>
          </rPr>
          <t xml:space="preserve">
(Includes Tier 1, 2 &amp; 3)</t>
        </r>
      </text>
    </comment>
    <comment ref="R41" authorId="0" shapeId="0" xr:uid="{F2C7814B-CB70-463E-BC39-E809DE51FBDD}">
      <text>
        <r>
          <rPr>
            <b/>
            <sz val="9"/>
            <color indexed="81"/>
            <rFont val="Tahoma"/>
            <family val="2"/>
          </rPr>
          <t>Gerald Young:</t>
        </r>
        <r>
          <rPr>
            <sz val="9"/>
            <color indexed="81"/>
            <rFont val="Tahoma"/>
            <family val="2"/>
          </rPr>
          <t xml:space="preserve">
65
(Includes Tier 1, 2 &amp; 3 for part of the year)</t>
        </r>
      </text>
    </comment>
    <comment ref="V41" authorId="0" shapeId="0" xr:uid="{379E71BE-C997-4C75-8A34-830BD28D975A}">
      <text>
        <r>
          <rPr>
            <b/>
            <sz val="9"/>
            <color indexed="81"/>
            <rFont val="Tahoma"/>
            <family val="2"/>
          </rPr>
          <t>Gerald Young:</t>
        </r>
        <r>
          <rPr>
            <sz val="9"/>
            <color indexed="81"/>
            <rFont val="Tahoma"/>
            <family val="2"/>
          </rPr>
          <t xml:space="preserve">
30
(Tier 1 only, methodology changed mid 2017)</t>
        </r>
      </text>
    </comment>
    <comment ref="V42" authorId="0" shapeId="0" xr:uid="{E985FDE2-210C-495B-82A5-079E96AFFB10}">
      <text>
        <r>
          <rPr>
            <b/>
            <sz val="9"/>
            <color indexed="81"/>
            <rFont val="Tahoma"/>
            <family val="2"/>
          </rPr>
          <t>Gerald Young:</t>
        </r>
        <r>
          <rPr>
            <sz val="9"/>
            <color indexed="81"/>
            <rFont val="Tahoma"/>
            <family val="2"/>
          </rPr>
          <t xml:space="preserve">
6.17 infant deaths per 1,000 live births among Tarrant County residents in 2015 (most current year data are available)</t>
        </r>
      </text>
    </comment>
    <comment ref="V45" authorId="0" shapeId="0" xr:uid="{D64D389C-8F7D-4909-8223-06FF9A8B812B}">
      <text>
        <r>
          <rPr>
            <b/>
            <sz val="9"/>
            <color indexed="81"/>
            <rFont val="Tahoma"/>
            <family val="2"/>
          </rPr>
          <t>Gerald Young:</t>
        </r>
        <r>
          <rPr>
            <sz val="9"/>
            <color indexed="81"/>
            <rFont val="Tahoma"/>
            <family val="2"/>
          </rPr>
          <t xml:space="preserve">
0.296 - Tarrant County adults aged 18 years and over with BMI ≥ 30.0 in 2015 (most current year data are available)</t>
        </r>
      </text>
    </comment>
    <comment ref="M46" authorId="0" shapeId="0" xr:uid="{33A86A0A-0C50-4D3D-84B0-FDDC2D233D71}">
      <text>
        <r>
          <rPr>
            <b/>
            <sz val="9"/>
            <color indexed="81"/>
            <rFont val="Tahoma"/>
            <family val="2"/>
          </rPr>
          <t>Gerald Young:</t>
        </r>
        <r>
          <rPr>
            <sz val="9"/>
            <color indexed="81"/>
            <rFont val="Tahoma"/>
            <family val="2"/>
          </rPr>
          <t xml:space="preserve">
Approximately 99%; our records are not indexed to answer this specific question. </t>
        </r>
      </text>
    </comment>
    <comment ref="V46" authorId="0" shapeId="0" xr:uid="{4732F6D9-50C7-44E3-9A21-2D323ADC1005}">
      <text>
        <r>
          <rPr>
            <b/>
            <sz val="9"/>
            <color indexed="81"/>
            <rFont val="Tahoma"/>
            <family val="2"/>
          </rPr>
          <t>Gerald Young:</t>
        </r>
        <r>
          <rPr>
            <sz val="9"/>
            <color indexed="81"/>
            <rFont val="Tahoma"/>
            <family val="2"/>
          </rPr>
          <t xml:space="preserve">
Approximately 95%; our records are not indexed to answer this specific question. </t>
        </r>
      </text>
    </comment>
    <comment ref="V47" authorId="0" shapeId="0" xr:uid="{29046247-3431-4F7F-A5C8-37AC25606279}">
      <text>
        <r>
          <rPr>
            <b/>
            <sz val="9"/>
            <color indexed="81"/>
            <rFont val="Tahoma"/>
            <family val="2"/>
          </rPr>
          <t>Gerald Young:</t>
        </r>
        <r>
          <rPr>
            <sz val="9"/>
            <color indexed="81"/>
            <rFont val="Tahoma"/>
            <family val="2"/>
          </rPr>
          <t xml:space="preserve">
0.106 - Live births with gestational age less than 37 weeks among Tarrant County residents in 2015 (most current year data are available) </t>
        </r>
      </text>
    </comment>
    <comment ref="M49" authorId="0" shapeId="0" xr:uid="{6CBB7123-BAF1-4FAD-BDDB-ECF4BC85AF25}">
      <text>
        <r>
          <rPr>
            <b/>
            <sz val="9"/>
            <color indexed="81"/>
            <rFont val="Tahoma"/>
            <family val="2"/>
          </rPr>
          <t>Gerald Young:</t>
        </r>
        <r>
          <rPr>
            <sz val="9"/>
            <color indexed="81"/>
            <rFont val="Tahoma"/>
            <family val="2"/>
          </rPr>
          <t xml:space="preserve">
Active: 48 cases
LTBI: 237 </t>
        </r>
      </text>
    </comment>
    <comment ref="R49" authorId="0" shapeId="0" xr:uid="{6C5A97A6-849A-4D1C-9A24-F9B767131072}">
      <text>
        <r>
          <rPr>
            <b/>
            <sz val="9"/>
            <color indexed="81"/>
            <rFont val="Tahoma"/>
            <family val="2"/>
          </rPr>
          <t>Gerald Young:</t>
        </r>
        <r>
          <rPr>
            <sz val="9"/>
            <color indexed="81"/>
            <rFont val="Tahoma"/>
            <family val="2"/>
          </rPr>
          <t xml:space="preserve">
Active: 80 cases
LTBI: 430
</t>
        </r>
      </text>
    </comment>
    <comment ref="V49" authorId="0" shapeId="0" xr:uid="{B2C19FB8-63AE-4F22-B206-6F397A31F206}">
      <text>
        <r>
          <rPr>
            <b/>
            <sz val="9"/>
            <color indexed="81"/>
            <rFont val="Tahoma"/>
            <family val="2"/>
          </rPr>
          <t>Gerald Young:</t>
        </r>
        <r>
          <rPr>
            <sz val="9"/>
            <color indexed="81"/>
            <rFont val="Tahoma"/>
            <family val="2"/>
          </rPr>
          <t xml:space="preserve">
Active: 62 cases
LTBI: 516 </t>
        </r>
      </text>
    </comment>
    <comment ref="R50" authorId="0" shapeId="0" xr:uid="{3CF5D10C-2A33-4691-9904-5BDD9005BD37}">
      <text>
        <r>
          <rPr>
            <b/>
            <sz val="9"/>
            <color indexed="81"/>
            <rFont val="Tahoma"/>
            <family val="2"/>
          </rPr>
          <t>Gerald Young:</t>
        </r>
        <r>
          <rPr>
            <sz val="9"/>
            <color indexed="81"/>
            <rFont val="Tahoma"/>
            <family val="2"/>
          </rPr>
          <t xml:space="preserve">
65.0% Completed TX (10 still on TX as of 9/17/18)  </t>
        </r>
      </text>
    </comment>
  </commentList>
</comments>
</file>

<file path=xl/sharedStrings.xml><?xml version="1.0" encoding="utf-8"?>
<sst xmlns="http://schemas.openxmlformats.org/spreadsheetml/2006/main" count="2852" uniqueCount="915">
  <si>
    <t>Facilities</t>
  </si>
  <si>
    <t>Highways</t>
  </si>
  <si>
    <t>Human Resources</t>
  </si>
  <si>
    <t>Permits</t>
  </si>
  <si>
    <t>Police</t>
  </si>
  <si>
    <t>Solid Waste</t>
  </si>
  <si>
    <t>Outcome</t>
  </si>
  <si>
    <t>Descriptor</t>
  </si>
  <si>
    <t>Efficiency</t>
  </si>
  <si>
    <t>Service Area</t>
  </si>
  <si>
    <t>Fire/EMS</t>
  </si>
  <si>
    <t>Library</t>
  </si>
  <si>
    <t>Workers compensation claims: Number</t>
  </si>
  <si>
    <t>Percentage of help desk requests resolved within 4 work hours</t>
  </si>
  <si>
    <t>Turnover rate: All full-time employees</t>
  </si>
  <si>
    <t>Development: Average calendar days from request to inspection: Commercial</t>
  </si>
  <si>
    <t>Development permits: Average calendar days from application to issuance: Commercial</t>
  </si>
  <si>
    <t>Development: Average calendar days from request to inspection: Residential</t>
  </si>
  <si>
    <t>Development permits: Average calendar days from application to issuance: Residential</t>
  </si>
  <si>
    <t>Top Priority calls: Average time from receipt to dispatch (in seconds)</t>
  </si>
  <si>
    <t xml:space="preserve">INCLUDE 
● All types of cases (e.g., housing, zoning, nuisance, dangerous building or other)
● Only those cases that reached forced compliance during the reporting period </t>
  </si>
  <si>
    <t>Total code cases available for resolution during the reporting period</t>
  </si>
  <si>
    <t>Percentage of cases resolved through forced compliance</t>
  </si>
  <si>
    <t>Workers compensation, Number days lost to injury: All departments</t>
  </si>
  <si>
    <t>Development inspections: Number of Commercial/industrial</t>
  </si>
  <si>
    <t>Development inspections: Number of Residential</t>
  </si>
  <si>
    <t>Developed park acreage: Total</t>
  </si>
  <si>
    <t>Police calls: Calls for service resulting in a unit being dispatched</t>
  </si>
  <si>
    <t>DUI Arrests</t>
  </si>
  <si>
    <t>Admin/office facilities, Custodial expenditure per square foot</t>
  </si>
  <si>
    <t>Expenditures, Road rehabilitation: Paved lane miles</t>
  </si>
  <si>
    <t>Expenditures: General fund personnel and operations</t>
  </si>
  <si>
    <t>Expenditures: Information technology personnel and operations</t>
  </si>
  <si>
    <t>Expenditures: Library personnel and operations</t>
  </si>
  <si>
    <t>Expenditures: Sworn police overtime</t>
  </si>
  <si>
    <t>Residential population of area served: Fire suppression</t>
  </si>
  <si>
    <t xml:space="preserve">INCLUDE
● Individuals who reside within the boundaries of the official service area.
● Individuals from neighboring communities only if the jurisdiction is the official provider of fire suppression services for those communities as specified under contract or intergovernmental agreement.
EXCLUDE
● Individuals from neighboring communities who use the jurisdiction's facilities or services under reciprocal agreements (e.g., mutual/automatic aid)
● Tourists, commuters, and other short-term visitors.
NOTE: Please do not provide any population figures more than two years old.
</t>
  </si>
  <si>
    <t>Median household income</t>
  </si>
  <si>
    <t>Hours paid, Sworn fire/EMS, including overtime</t>
  </si>
  <si>
    <t>Hours Paid: Sworn police staff</t>
  </si>
  <si>
    <t>Hours paid to all jurisdiction staff</t>
  </si>
  <si>
    <t>Help desk (IT): Number of requests received</t>
  </si>
  <si>
    <t>IT: Number of endpoints served</t>
  </si>
  <si>
    <t>Paved lane miles for which the jurisdiction is responsible</t>
  </si>
  <si>
    <t>Library: Circulation for all library facilities (hard copy materials)</t>
  </si>
  <si>
    <t>Number of registered borrowers</t>
  </si>
  <si>
    <t>Residential population of area served: Police</t>
  </si>
  <si>
    <t>Population: Peak daytime or seasonal total (may incl. non-residents)</t>
  </si>
  <si>
    <t>Include residents plus any net influx for employment, education, tourism or other reasons.</t>
  </si>
  <si>
    <t>Percentage of new full-time employees completing probationary period</t>
  </si>
  <si>
    <t>Turnover rate: Public safety full-time employees</t>
  </si>
  <si>
    <t>UCR Part I Property Crimes: Reported</t>
  </si>
  <si>
    <t>UCR Part I Violent Crimes: Reported</t>
  </si>
  <si>
    <t>Square miles of land area served</t>
  </si>
  <si>
    <t>Waste Diversion: Percentage diverted</t>
  </si>
  <si>
    <t>Unemployment rate</t>
  </si>
  <si>
    <t>Percentage of Housing units that are vacant</t>
  </si>
  <si>
    <t>Percentage of population 17 or under (Juvenile)</t>
  </si>
  <si>
    <t>Dollar amount of purchases made via purchasing card/credit card as a percentage of all purchases</t>
  </si>
  <si>
    <t>Measure Type</t>
  </si>
  <si>
    <t>Percentage of violent crimes cleared</t>
  </si>
  <si>
    <t>Percentage of property crimes cleared</t>
  </si>
  <si>
    <t>Workload</t>
  </si>
  <si>
    <t>Output</t>
  </si>
  <si>
    <t>Input</t>
  </si>
  <si>
    <t>Expenditures, paved road rehabilitation, Per paved lane mile</t>
  </si>
  <si>
    <t>Recreation Community Centers: Class/program/facility registrants</t>
  </si>
  <si>
    <t>Expenditures, Refuse collection and disposal, per account</t>
  </si>
  <si>
    <t>A1</t>
  </si>
  <si>
    <t>A5</t>
  </si>
  <si>
    <t>A2</t>
  </si>
  <si>
    <t>A3</t>
  </si>
  <si>
    <t>A4</t>
  </si>
  <si>
    <t>A6</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</si>
  <si>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</si>
  <si>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</si>
  <si>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</si>
  <si>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</si>
  <si>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</si>
  <si>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</si>
  <si>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</si>
  <si>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</si>
  <si>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</si>
  <si>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</si>
  <si>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</si>
  <si>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</si>
  <si>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</si>
  <si>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</si>
  <si>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</si>
  <si>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</si>
  <si>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</si>
  <si>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</si>
  <si>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</si>
  <si>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</si>
  <si>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</si>
  <si>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</si>
  <si>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</si>
  <si>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</si>
  <si>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</si>
  <si>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</si>
  <si>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</si>
  <si>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</si>
  <si>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</si>
  <si>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</si>
  <si>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</si>
  <si>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</si>
  <si>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</si>
  <si>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</si>
  <si>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</si>
  <si>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</si>
  <si>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</si>
  <si>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</si>
  <si>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</si>
  <si>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</si>
  <si>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</si>
  <si>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</si>
  <si>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</si>
  <si>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</si>
  <si>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</si>
  <si>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</si>
  <si>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</si>
  <si>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</si>
  <si>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</si>
  <si>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</si>
  <si>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</si>
  <si>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</si>
  <si>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</si>
  <si>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</si>
  <si>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</si>
  <si>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</si>
  <si>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</si>
  <si>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</si>
  <si>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A68</t>
  </si>
  <si>
    <t>A69</t>
  </si>
  <si>
    <t>A70</t>
  </si>
  <si>
    <t>A71</t>
  </si>
  <si>
    <t>A72</t>
  </si>
  <si>
    <t>A73</t>
  </si>
  <si>
    <t>A74</t>
  </si>
  <si>
    <t>A75</t>
  </si>
  <si>
    <t>A76</t>
  </si>
  <si>
    <t>A77</t>
  </si>
  <si>
    <t>A78</t>
  </si>
  <si>
    <t>A79</t>
  </si>
  <si>
    <t>A80</t>
  </si>
  <si>
    <t>Paved Lane Miles Assessed as Satisfactory as a Percentage of Miles Assessed</t>
  </si>
  <si>
    <t>INCLUDE
● Supervisory, non-supervisory, and direct administrative or clerical staff
● Full-time, part-time, seasonal, or temporary staff, regardless of funding source
● All types of hours paid: regular, overtime, sick, vacation, other paid leave, and any other hours paid
● Hours paid to all staff in the local government, not just human resources staff
EXCLUDE
● Hours worked by contractors
● Time-and-a-half multipliers. (For instance, if an employee worked a total of 20 hours of overtime in
the reporting period, they may have been compensated for 20*1.5 hours or the equivalent of 30 hours
of pay. However, only the straight-time 20 hours should be counted here.
NOTE: Do not calculate hours paid by multiplying number of full-time equivalents by 40 hours times the
number of weeks in the reporting period. Please provide only actual counts of all hours paid.</t>
  </si>
  <si>
    <t>Finance</t>
  </si>
  <si>
    <t>A7</t>
  </si>
  <si>
    <t>A66</t>
  </si>
  <si>
    <t>A67</t>
  </si>
  <si>
    <t>Sustaina-bility</t>
  </si>
  <si>
    <t>Procuremnt</t>
  </si>
  <si>
    <t xml:space="preserve">Expenditure: Total fire/EMS personnel and operations (including support charged to department) </t>
  </si>
  <si>
    <t>General Govt.</t>
  </si>
  <si>
    <t>Code Enforcemt.</t>
  </si>
  <si>
    <t>Info. Tech.</t>
  </si>
  <si>
    <t>Parks and Rec.</t>
  </si>
  <si>
    <t>Risk Mgt.</t>
  </si>
  <si>
    <t>Expenditures: Sworn police salaries and benefits (excluding OT)</t>
  </si>
  <si>
    <t>% of cardiac patients w/pulsatile rhythms upon delivery to a hospital</t>
  </si>
  <si>
    <t>Fire Incidents: Residential: Total 1-2 family, multi-family, and other</t>
  </si>
  <si>
    <t>Percentage of population (&gt;= 25) w/bachelor's degree or higher</t>
  </si>
  <si>
    <t>#</t>
  </si>
  <si>
    <t xml:space="preserve">DEFINITIONS
● Cases: Actionable violations that require compliance. If multiple violations were uncovered during the inspection of a property, it is still considered one case. Total cases may originate from public complaints or from staff-initiated actions (e.g., rental inspections, directly-observed violations). Case types may include nuisance, housing, zoning, dangerous building, or other violations.
● Cases available for resolution: Cases initiated during the reporting period plus any unresolved cases carried over from prior reporting periods.
EXCLUDE
● Unfounded or “no violation found “: Complaints determined to be without merit and with no basis for considering the incident or complaint to be a violation.
</t>
  </si>
  <si>
    <t xml:space="preserve">To be calculated as the total administrative/office custodial expenditures for the year divided by the total administrative/office square footage.
DEFINITIONS:
Administrative/office facilities: 
INCLUDE
● All general office buildings, court buildings, data processing facilities, police/sheriff's offices (NOT detention facilities), 911 centers, social service intake centers, daycare/preschool facilities, historical buildings, and other related facilities maintained by your jurisdiction, regardless of the individual departments responsible for them.  Square footage within those buildings should include all finished space (offices, lobbies, stairs, elevators, storage areas) generally accessible to the public or to employees.
● For facilities with multiple uses, if you are not able to isolate both the square footage and the expenditures for admin/office space, please classify based on how most of their space is used. For example, if a recreation center/gymnasium occupies one floor of a building and offices occupy another, and the costs to maintain the two can be tracked separately, then please report only the office space as part of the admin/office accounting.  If a garage (an industrial facility) also houses some limited office space, but a separate accounting is not possible, the building should be excluded from the admin/office calculations.
EXCLUDE
● Other facility types: Warehouse/industrial/utility facilities, 24-hour dormitory-type facilies (e.g., fire stations), health care facilities, animal care facilities, library/cultural facilities, recreation/community centers, detention facilities, airports, and other non-admin/office space.
● Space that your jurisdiction does not maintain, such as space that is owned by your jurisdiction but operated and maintained by other organizations for their exclusive use. (for example, office buildings the jurisdiction owns but that are operated and maintained by a non-profit agency, or space you rent, but do not maintain)
● Non-occupancy structures such as gazebos, park shelters, utility vaults, pump houses, outside restrooms, swimming pools and parking facilities, or non-occupancy space (e.g., unfinished attic/crawl spaces).
● Outside grounds.
Custodial Service:
INCLUDE routine facility cleaning and maintenance, as might be done on a daily, weekly, monthly or seasonal basis.
EXCLUDE 
● Repair and maintenance work (performed to fix malfunctioning or broken equipment, remedy problems with facility systems (e.g., plumbing, electrical, mechanical, HVAC, alarm, etc.), maintain the structures (e.g., roof, exterior) or facility systems to keep them in proper condition.
● Departmental operations within the structure, as opposed to the facility itself. For example, at a water treatment facility, the operation or maintenance of specialized water pumping and treatment equipment.
Expenditures:
INCLUDE
● Actual operating and maintenance (O&amp;M) expenditures for custodial maintenance, not budgeted amounts
● Salaries and fringe benefits for supervisory, non-supervisory, and direct admin/clerical staff, contractor/consultant expenditures, supplies, materials, and parts, plus all support/internal services expenditures charged, such as fleet, fuel, IT, and workers compensation.
● Expenditures for all facilities regardless of the department providing the service or the funding source
● Sales taxes, gas taxes, or other tax, permit, license, or service payments made as part of facility operations. 
EXCLUDE 
● Capital expenditures, land acquisition, or debt service payments 
● Overhead of a jurisdiction-wide nature (e.g., manager/CAO, clerk), not directly related to the provision of this service 
● Vehicle purchase or replacement 
● Building lease, rental, or debt service payments 
● Expenditures for the operation of the departments or programs within the facilities as opposed to the maintenance of the facilities themselves. 
NOTE: The specific inclusion of fleet, fuel, workers compensation, and IT-related expenditures is to recognize the fact that such expenses are typically contained in the department budget, built into the cost of custodial contracts, or billed as an internal service.
</t>
  </si>
  <si>
    <t>INCLUDE
• All sworn and civilian fire/EMS personnel expenditures 
• All direct services expenditures for fire/EMS operations and maintenance, not budgeted amounts 
• All internal or associated support services charged to fire/EMS, such as communications (911 and other), training academy, volunteer/paid-on-call stipends, hazmat, maintenance of fire/EMS vehicles, fuel, IT, workers compensation, or other internal service fund charges.
• Sales tax, gas taxes, or other tax, permit, license, or service payments made in connection with departmental purchases.
EXCLUDE
● Capital expenditures (as capital is defined by your jurisdiction).
● Offsets to expenditures via revenue received from the state or federal government as a rebate or distribution of sales tax, GST, or other funds.
● Combined public safety staff who carry out more generalized services across fire, EMS, and police functions.
● Accruals and expenditures for vehicle replacement.</t>
  </si>
  <si>
    <t xml:space="preserve">To be calcluated as total residential 1-2 family structure fire incidents contained to object or room of origin divided by the total number of residential 1-2 family structure fire incidents.  
DEFINITIONS
Residential 1-2 family dwelling structures
INCLUDE
● Private dwellings and duplexes each occupied by members of a single family group, with total sleeping accommodations for not more than 20 people and rooms rented to not more than two outsiders per unit. Row houses, townhouses, garden apartments, and other similar units shall be counted here if there are only two units. A mobile home and a travel trailer not in transit and used as a dwelling should be counted. (All NFIRS 5.0 fixed property classifications 410-419.).
● Duplexes should be counted as one structure.
EXCLUDE
● Detached residential garages and other non-commercial storage structures. These are part of NFIRS classifications 800-899, which would be considered in the commercial structure category.
Structure fire incidents
INCLUDE
● NFIRS incident types 111-123
● Any fire incident inside a building or structure, whether or not there was structural damage to the building.
● Fires in mobile property used as a fixed structure are part of the category “One- and two-family structures “
● Any incidents: i) inside the jurisdiction; or ii) outside the jurisdiction boundary but still within the official service area. These should be reported regardless of whether the jurisdiction or a neighboring agency (via mutual/automatic aid) was the first to have a unit arrive on the scene.
EXCLUDE
● False alarms
● Mutual or automatic aid responses, or other out-of-area strike teams where the jurisdiction is responding outside its official service area
Flamespread confined to the object or room of origin
INCLUDE 
● Fires with NFIRS confinement codes of 1 and 2 (per NFIRS 5.0). Incident types 113-118 (cooking fires contained to stove, fires contained to chimney, etc.) do not require the completion of the structure file module, but should also be logged as being confined to object or room of origin.
● Incident types 113-118 (cooking fires contained to stove, fires contained to chimney, etc.) do not require the completion of the structure file module, but should also be logged as being confined to object or room of origin..
● Out on arrival : Report structure fires that are out on arrival according to the extent of flame spread.
</t>
  </si>
  <si>
    <t>INCLUDE
● NFIRS incident types 111-123 in residential structures (All NFIRS 5.0 fixed property classifications 410-419, 420-429, 400, 409, and 430-499)
● Any fire incident inside a building or structure whether or not there was structural damage to the building.
● Fires in mobile property used as a fixed structure are part of the category “One- and two-family structures “
● Any incidents: i) inside the jurisdiction; or ii) outside the jurisdiction boundary but still within the official service area. These should be reported regardless of whether the jurisdiction or a neighboring agency (via mutual/automatic aid) was the first to have a unit arrive on the scene.
EXCLUDE
● False alarms
● Mutual or automatic aid responses, or other out-of-area strike teams where the jurisdiction is responding outside its official service area
● Detached residential garages and other non-commercial storage structures. These are part of NFIRS classifications 800-899, which would be considered in the commercial structure category.
NOTE: Beyond just 1-2 family structure fires and multi-family structure fires, this total also includes other residential structure fires in NFIRS structure types 430-499 (rooming houses, boarding houses, hotels, motels, inns, lodges, dormitories, and home hotels that serve a transient population as well as other property that cannot be classified in one of the above categories).  Since other residential fires is not among the breakout categories, this total may be more than the sum of other items reported.</t>
  </si>
  <si>
    <t>Hours Paid:
INCLUDE
● Hours paid to sworn fire/EMS staff, regardless of the department or division where the staff who perform these services are located.
● Supervisory, non-supervisory, and direct administrative staff (e.g., fire chief, battalion chiefs).
● Full-time and part-time staff, regardless of funding source.
● All types of hours paid: regular, overtime, sick, vacation, and other paid leave, and any other hours paid.
EXCLUDE
● Hours paid to civilian staff
● Hours paid for overhead activities, such as management staff not directly involved in the supervision of fire/EMS staff or activities.
● Overtime hours worked by employees who do not qualify for overtime pay (i.e., FLSA-exempt staff)
● Hours worked by contractual staff
● Hours worked by volunteers or paid-call staff
● Time-and-a-half multipliers. (For instance, if employees worked a total of 20 hours of overtime in the reporting period, they may have been compensated for 20*1.5 hours, or the equivalent of 30 hours of pay. However, only the straight-time 20 hours should be counted here.
● Any hours when a position may be vacant
● Combined public safety sworn staff who carry out more generalized services across police/fire functions.
NOTE:
● Do not calculate hours paid by multiplying number of full-time equivalents by 40 hours times the number of weeks in the reporting period. Please provide only actual counts of all hours paid.
● Stipend pay for standby or call-back should be reported as part of total operating expenditures but not as hours paid.</t>
  </si>
  <si>
    <t>To be calculated as patients in full cardiac arrest from medical causes with pulsatile rhythms on delivery to a medical center, divided by total patients in cardiac arrest from medical causes.
DEFINITIONS
Pulsatile rhythms upon delivery to a medical center: 
All rhythms other than:
o Ventricular fibrillation
o Pulseless electrical activity
o Asystole
o Pulseless ventricular tachycardia
Full Cardiac arrest from medical causes:
INCLUDE
● Those exhibiting: Ventricular fibrillation, Pulseless electrical activity, Asystole, Pulseless ventricular tachycardia, Ventricular tachycardia with a pulse, or Bradycardia (true, not relative)
● Patients in cardiac arrest upon arrival of medical first responders
● Those arresting after arrival of medical first responders, or
● Those arresting during transport 
● Data in accordance with the Utstein model/Cardiac Arrest Registry to Enhance Survival.
EXCLUDE those in cardiac arrest due to trauma</t>
  </si>
  <si>
    <t>To be calculated as the sum of those responding to a resident survey on the quality of fire services being "Excellent" or "Good," divided by the sum of all those expressing an opinion (Excellent, Good, Fair, or Poor).  Exclude those who indicated "Don't know" or did not respond.   (NOTE: This is an expansion on the originally-proposed question that reflected "Excellent" responses only.).  Survey data should only be reported if the survey was conducted within the past 24 months.</t>
  </si>
  <si>
    <t>DEFINITIONS
General fund
INCLUDE
● General fund expenditures for all services, such as police, fire and public works that are not assigned
to other funds.
● All operating costs, staff salaries and benefits, facilities maintenance, data processing, fleet
maintenance, contract costs, etc.
● Only actual expenditures, not budgeted or accrued amounts. Do not double count expenditures.
● General fund operating expenditures which pay for internal service operations (do not double count
these expenditures by reporting the internal service funds' expenditures as well. For example, if a
central print shop operation covers all its costs via charges to user departments, include the amounts
charged to the departments, but do not double count these expenditures by including the print shop
expenditures, as well.)
EXCLUDE:
● Capital expenditures
● Debt service expenditures
● Amounts transferred from one account to another, but not actually expended (e.g. funds accrued for
later purchase of replacement vehicles, funds held in anticipation of probable litigation or benefits
expenses, etc.)
● Offsets to expenditures via revenue received from the state or federal government as a rebate or
distribution of sales tax, GST, or other funds.</t>
  </si>
  <si>
    <t>Please ensure that the figure reported is for households, not individuals</t>
  </si>
  <si>
    <t>To be reported based on American Community Survey, state department of finance, council of governments, local planning department, or other sources; figures released within the past 24 months.</t>
  </si>
  <si>
    <t>Land area only.</t>
  </si>
  <si>
    <t>To be calculated as the sum of those responding to a resident survey on the quality of all government services being "Excellent" or "Good," divided by the sum of all those expressing an opinion (Excellent, Good, Fair, or Poor).  Exclude those who indicated "Don't know" or did not respond.   (NOTE: This is an expansion on the originally-proposed question that reflected "Excellent" responses only.).  Survey data should only be reported if the survey was conducted within the past 24 months.</t>
  </si>
  <si>
    <t>DEFINITION
Paved lane miles should be based on standard width of 12 feet. If your jurisdiction uses different lane
widths, please convert your figures to match this definition. (One lane mile measures 12 feet by 5280
feet or 3.66 meters by 1.61 kilometers.)
Paved lane miles, including asphalt and concrete.
INCLUDE
● All paved road surfaces (asphalt or concrete), including travel lanes, turn lanes, parking lanes, bike
lanes, and shoulders.
● All paved lane miles of road for which the jurisdiction is responsible regardless of whether they
underwent maintenance during the reporting period.
EXCLUDE
● Drainage ways and alleys, regardless of whether they are paved.
● Bike, walking, or other recreation trails that are not part of the roadway.
● Unpaved surfaces, including dirt and gravel.</t>
  </si>
  <si>
    <t>DEFINITION:
Rehabilitation includes, but is not limited to, resurfacing, slurry sealing, mill and overlay, pothole repair,
and micro- surfacing. It does not include reconstruction.
INCLUDE
● Actual expenditures, not budgeted or encumbered amounts.
● Expenditures for street surface rehabilitation only (including those activities that may be financed
from your capital budget), whether rehabilitation work was performed by jurisdiction employees or
contract employees.
● All applicable expenditures, regardless of the funding source.
●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 Gross amounts only; do not net against revenues received
EXCLUDE
● Overhead of a jurisdiction-wide nature (e.g., manager/CAO, clerk), not directly related to the provision
of this service.
● Vehicle purchase or replacement
● Expenditures for new capacity and construction, debris removal, street sweeping, median
island/green space maintenance, snowplowing, sanding/salting, and the maintenance of bridges,
tunnels, stormwater drainage systems, traffic signal devices, signs, streetlights, gutters, and sidewalks.
● Expenditures for roads that were converted from unpaved to paved. These are considered new
construction expenditures and are not currently included in this template.
● Capital expenditures for new capacity and construction/reconstruction.
● Offsets to expenditures via revenue received from the state or federal government as a rebate or
distribution of sales tax, GST, or other funds (these revenues or rebates should be reported in the
comments section only).
● Debt service payments.</t>
  </si>
  <si>
    <t>To be calculated as paved lane miles assessed as being satisfactory divided by the total number of lane miles assessed.
DEFINITIONS
Paved lane miles assessed:
INCLUDE
● All paved lane miles for which condition was assessed during the reporting period, regardless of condition.
● Please report lane miles assessed using any number of standard systems for objectively rating road conditions (e.g., PAVER).
EXCLUDE
● Lane miles assessed using informal “looking- out- the-window“ surveys.
Satisfactory or better condition:
INCLUDE
● Only results from any number of standard systems for objectively rating road conditions (e.g., PAVER).
EXCLUDE
● Lane miles assessed using informal “looking- out- the-window“ surveys.
NOTE: This calculation should not be based on total lane mile in the jurisdiction unless the condition of all of those lane miles was assessed within the fiscal year.</t>
  </si>
  <si>
    <t xml:space="preserve">To be calculated based on the number of full-time regular employees who left the government divided by the average number of full-time, regular employees on the payroll.
DEFINITIONS
Number of full-time, regular employees who left the government 
INCLUDE 
● The number of people who left the government during the reporting period, not the number of FTEs 
● For public safety: all sworn police, fire, and EMS staff 
EXCLUDE 
● Employees who left due to retirement or death 
● Employees who left during a probationary period 
● Part-time, temporary, contractual or seasonal employees
● For public safety: exclude civilian police, fire, and EMS staff
Average number of full-time, regular employees on the payroll 
INCLUDE 
● The number of people on the payroll, not the number of FTEs. 
● For public safety: all sworn police, fire, and EMS staff. 
● For annual averages, calculations should be made from the monthly totals (e.g., if employees per month = 140, 130, 120, 180, 120, 200, 150, 120, 140, 170, 210, and 220, the average should be reported as 158). 
EXCLUDE 
● Part-time, temporary, contractual, or seasonal employees
● For public safety: exclude civilian police, fire, and EMS staff
</t>
  </si>
  <si>
    <t xml:space="preserve">To be calculated based on the number of full-time regular employees who left the government divided by the average number of full-time, regular employees on the payroll.
DEFINITIONS
Number of full-time, regular employees who left the government 
INCLUDE 
● The number of people who left the government during the reporting period, not the number of FTEs 
EXCLUDE 
● Employees who left due to retirement or death 
● Employees who left during a probationary period 
● Part-time, temporary, contractual or seasonal employees
Average number of full-time, regular employees on the payroll 
INCLUDE 
● The number of people on the payroll, not the number of FTEs. 
● For annual averages, calculations should be made from the monthly totals (e.g., if employees per month = 140, 130, 120, 180, 120, 200, 150, 120, 140, 170, 210, and 220, the average should be reported as 158). 
EXCLUDE 
● Part-time, temporary, contractual, or seasonal employees
</t>
  </si>
  <si>
    <t>INCLUDE
● Actual operating and maintenance expenditures for information technology, not budgeted amounts.
● Salaries and fringe benefits for supervisory, non-supervisory, and direct admin/clerical staff,
contractor/consultant expenditures, supplies, materials, and parts. Include all funds.
● Expenditures for IT services performed by local government employees, vendors and contractors paid
by the local government (including supervisors and managers whose primary areas of responsibility
include IT services).
● All support/internal services expenditures charged, such as fleet, fuel, utilities and workers
compensation.
● Sales taxes, gas taxes, or other tax, permit, license, or service payments made as part of the fiscal
year's operations.
EXCLUDE
● Expenditures for radio systems and services
● Overhead of a jurisdiction-wide nature (e.g., manager/CAO, clerk), not directly related to the provision
of this service.
● Capital expenditures (as capital is defined by your jurisdiction).
● Offsets to expenditures via revenue received from the state or federal government as a rebate or
distribution of sales tax, GST, or other funds (these revenues or rebates should be reported in the
comments section only).
NOTE: The specific inclusion of facilities, fleet, fuel, workers compensation, utilities and IT-related
expenditures is to recognize the fact that such expenses are typically contained in the department
budget or billed as an internal service.</t>
  </si>
  <si>
    <t>INCLUDE
● PCs, smart terminals, and intelligent stand-alone workstations
● Laptops - whether used as standalone PCs or in vehicles.
● Dumb terminals, computer monitors or x-stations attached to remote processors with no processing
capability at the monitor itself.
EXCLUDE
● Workstations that function only as servers.
● Mobile data terminals (MDTs)</t>
  </si>
  <si>
    <t>INCLUDE
● All initial and follow- up help desk requests. For instance, if a single service problem results in ten
people contacting the help desk, this should be reported as ten requests. Likewise, if an individual is not
able to get a problem resolved after an initial contact, and then calls back about the same issue the next
day, both of these contacts should be counted in the total number of calls.
● Requests received via phone, e-mail or other method.
EXCLUDE
● Requests for longer-term project implementation, such as installing new equipment or systems in a
department</t>
  </si>
  <si>
    <t xml:space="preserve">INCLUDE all hard-copy materials of any format (including renewals) that are checked out in a library facility for use outside the library. Exclude digital materials including e-books, e-audio books, e-music, movies/films.
● Report only actual circulation, not estimates. </t>
  </si>
  <si>
    <t xml:space="preserve">INCLUDE all registered borrowers, regardless of where they live. </t>
  </si>
  <si>
    <t>Park maintenance expenditures:
INCLUDE:
• Maintenance expenditures for parks, trees, cemeteries, lakes, beaches, and watersheds.
• Utilities directly related to parks or outdoor recreation
• Report actual expenditures, not budgeted, estimated or encumbered amounts.
• Include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EXCLUDE:
• Landscaped areas along roadways (e.g., medians, shoulders)
• Expenditures for Park Rangers and sworn park police
• Capital and facilities (e.g., gyms, pools, rec. centers), land acquisition, or debt service payments
• Vehicle purchases or replacement
NOTE: The specific inclusion of facilities, fleet, fuel, workers compensation, utilities and IT-related
expenditures is to recognize the fact that such expenses are typically contained in the department
budget or billed as an internal service.</t>
  </si>
  <si>
    <t>INCLUDE all residential development inspections performed, whether for projects as a whole or sub-parts of those projects (e.g., separate plumbing, electrical or mechanical inspections). If multiple types of building inspections are conducted, even via a single visit, count each one separately. If re-inspection is required, please consider that as an additional inspection.</t>
  </si>
  <si>
    <t>INCLUDE calendar days from commercial request for inspection or other triggering event (e.g., completion of other prerequisites) to completion of the inspection. If re-inspection is required, please consider that as an additional inspection with a separate timeframe.</t>
  </si>
  <si>
    <t>INCLUDE calendar days from residential request for inspection or other triggering event (e.g., completion of other prerequisites) to completion of the inspection. If re-inspection is required, please consider that as an additional inspection with a separate timeframe.</t>
  </si>
  <si>
    <t>INCLUDE all commercial development inspections performed, whether for projects as a whole or sub-parts of those projects (e.g., separate plumbing, electrical or mechanical inspections). If multiple types of building inspections are conducted, even via a single visit, count each one separately. If re-inspection is required, please consider that as an additional inspection.</t>
  </si>
  <si>
    <t>Number of arrests within the jurisdiction's service territory for driving under the influence or operative a vehicle while intoxicated</t>
  </si>
  <si>
    <t>Of the total number of traffic accidents in the jurisdiction's service territory that involved fatalities, the number which police
determined involved alcohol, even where the BAC was less than .08.
INCLUDE accidents involving fatalities to pedestrians, drivers, and passengers</t>
  </si>
  <si>
    <t>INCLUDE
● Hours paid for police and sheriff services, including at special events, regardless of the department or division
in which the staff who perform these services are located.
● Sworn staff with general arrest powers, not limited arrest powers
● Recruits
● Temporary staff paid directly by the local government (but not temporary staff paid by another
organization contracted by the local government).
● Supervisory, non-supervisory, and direct administrative staff (e.g., captains, police chief)
● Full-time and part-time staff, regardless of funding source.
● All types of hours paid: regular, overtime, sick, vacation, and other paid leave, and any other hours
paid.
EXCLUDE
● Civilian staff
● Jail and holding facility staff
● Crossing guards
● Animal control officers
● Sworn staff with limited arrest powers, such as court and transport officers who can arrest only in
limited situations
● Overtime hours worked by employees who do not qualify for overtime pay (i.e., FLSA-exempt staff)
● Hours worked by contractual staff
● Time-and-a-half multipliers. (For instance, if employees worked a total of 20 hours of overtime in the
reporting period, they may have been compensated for 20*1.5 hours, or the equivalent of 30 hours of
pay. However, only the straight-time 20 hours should be counted here.
NOTE:
● Do not calculate hours paid by multiplying number of full-time equivalents by 40 hours times the
number of weeks in the reporting period. Please provide only actual counts of all hours paid. If your
jurisdiction has a combined public safety operation, the total sworn fire/EMS/police hours paid is
requested separately in the fire/EMS section of this survey.</t>
  </si>
  <si>
    <t>Exclude officer-initiated responses.</t>
  </si>
  <si>
    <t>INCLUDE
● Individuals who reside within the boundaries of your official service area
● Individuals from neighboring communities only if your department is the official provider of police services for those communities as specified under contract or intergovernmental agreement.
EXCLUDE
● Tourists or other daytime population
● Populations for which, by official contract or agreement, your jurisdiction is not the official provider of service (e.g., incorporated areas within counties where the incorporated jurisdictions providing their
own policing services).
NOTE: Even though a county sheriff provides some services countywide regardless of policing service area agreements, this survey is focused on general policing/patrol services, and the population, square
miles and other data should match that more limited scope.</t>
  </si>
  <si>
    <t>UCR Part I Property Crimes include: Burglary, larceny theft, motor vehicle theft and arson.  This total is of the number of crimes reported.  The actual number committed may be lower if some reports are later determined to be unfounded.  The number unfounded should be subtracted from the total reported before calculating the percentage cleared.</t>
  </si>
  <si>
    <t>UCR Part I Violent Crimes include: Murder, rape, robbery, and aggravated assault.  This total is of the number of crimes reported.  The actual number committed may be lower if some reports are later determined to be unfounded.  The number unfounded should be subtracted from the total reported before calculating the percentage cleared.</t>
  </si>
  <si>
    <t>To be calculated as the number of UCR Part I violent crimes cleared divided by the number of UCR Part I violent crimes committed.
DEFINITIONS
Number of violent crimes cleared
● For adults: Refers to those in which at least one person is arrested, charged with the commission of the offense, and turned over to the court for prosecution.
● For juveniles: When a juvenile is involved, even though no physical arrest may have been made, a clearance by arrest is recorded when a juvenile must appear in juvenile court or before other
authorities.
Exceptional cases: Law enforcement agencies may clear crimes by exceptional means when some element beyond law enforcement control precludes the placing of formal charges against the offender.
Exceptional means are the death of the offender, the victim’s refusal to cooperate with the prosecution, and the denial of extradition because the offender committed another crime and is being prosecuted in
a different jurisdiction. In all exceptional clearance cases, law enforcement must have identified the offender, must have enough evidence to support arrest, and know the offender’s location.
EXCLUDE incidents outside the jurisdiction’s official service area for police patrol
Number of violent crimes committed
To be calculated as the number of property crimes reported minus the number of reports determined to have been unfounded
NOTES:
● The number of arrests and the number of crimes cleared will not necessarily be identical, as it is possible some crimes may be cleared without an arrest, and some crimes may involve multiple arrests.
● Clearances reflects the total number of crimes cleared, not just those cleared by investigators.
● Clearances, arrests, assignments to investigators and determinations that reports were unfounded may cross reporting periods. Thus, even if a crime is reported in December 2016, it may not be cleared
until July 2020. Please report each action only in the time period in which it took place.</t>
  </si>
  <si>
    <t>To be calculated as the number of UCR Part I property crimes cleared divided by the number of UCR Part I property crimes committed.
DEFINITIONS
Number of property crimes cleared
● For adults: Refers to those in which at least one person is arrested, charged with the commission of the offense, and turned over to the court for prosecution.
● For juveniles: When a juvenile is involved, even though no physical arrest may have been made, a clearance by arrest is recorded when a juvenile must appear in juvenile court or before other
authorities.
Exceptional cases: Law enforcement agencies may clear crimes by exceptional means when some element beyond law enforcement control precludes the placing of formal charges against the offender.
Exceptional means are the death of the offender, the victim’s refusal to cooperate with the prosecution, and the denial of extradition because the offender committed another crime and is being prosecuted in
a different jurisdiction. In all exceptional clearance cases, law enforcement must have identified the offender, must have enough evidence to support arrest, and know the offender’s location.
EXCLUDE incidents outside the jurisdiction’s official service area for police patrol
Number of property crimes committed
To be calculated as the number of property crimes reported minus the number of reports determined to have been unfounded
NOTES:
● The number of arrests and the number of crimes cleared will not necessarily be identical, as it is possible some crimes may be cleared without an arrest, and some crimes may involve multiple arrests.
● Clearances reflects the total number of crimes cleared, not just those cleared by investigators.
● Clearances, arrests, assignments to investigators and determinations that reports were unfounded may cross reporting periods. Thus, even if a crime is reported in December 2016, it may not be cleared
until July 2020. Please report each action only in the time period in which it took place.</t>
  </si>
  <si>
    <t xml:space="preserve">To be calculated as the dollar amount of purchases made using credit cards or purchasing cards, divided by the total dollar amount of all purchases 
made by central purchasing and other departments
DEFINITIONS
Dollar amount of purchases made using credit cards or purchasing cards
INCLUDE purchases made directly on jurisdiction credit-cards or purchasing cards
Dollar amount of purchases made by central purchasing and other departments
INCLUDE
● All actual purchases made, reviewed, or approved by the central procurement office, if one exists, and
all other departments.
● Actual payments pursuant to contracts for construction or other services, not award amounts.
● Where an order and its payment authorization are separate (e.g., by an operating department, subject
to purchasing approval), please count as the payment is approved.
EXCLUDE
● Any future obligations, encumbrances, or estimates.
</t>
  </si>
  <si>
    <t>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t>
  </si>
  <si>
    <t>Workers compensation, Number days lost to injury: Sworn Fire/EMS</t>
  </si>
  <si>
    <t>For sworn fire/EMS staff, 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
Sworn fire/EMS staff
● All non-civilian fire/EMS staff, regardless of the department or division where the staff who perform these services are located.
● Supervisory, non-supervisory, and direct administrative staff (e.g., fire chief, battalion chiefs).
● Full-time and part-time staff, regardless of funding source.
EXCLUDE
● Civilian staff, contractors, volunteers, and paid-call staff
● Vacant positions
● Combined public safety sworn staff who carry out more generalized services across police/fire functions.</t>
  </si>
  <si>
    <t>To be calculated as the total residential and other tons of waste diverted from landfills (via recycling or composting), divided by the total tons of residential and other waste (including that portion landfilled, recycled, composted, or disposed of in other ways).</t>
  </si>
  <si>
    <t>Survey: Quality of all local government services: % Excellent or Good</t>
  </si>
  <si>
    <t>Survey: Fire Service Quality, Among all respondents: % Excellent or Good</t>
  </si>
  <si>
    <t>Survey: Parks: Quality of Parks: % Excellent or Good</t>
  </si>
  <si>
    <t>Population: Residential population of jurisdiction</t>
  </si>
  <si>
    <t>Percentage of population below poverty level</t>
  </si>
  <si>
    <t>Data for individuals, not number of households</t>
  </si>
  <si>
    <t>Sworn police overtime as a percentage of total sworn police compensation</t>
  </si>
  <si>
    <t>Library expenditures per registered borrower</t>
  </si>
  <si>
    <t>Library expenditures per visitor</t>
  </si>
  <si>
    <t>FTEs: Total jurisdiction</t>
  </si>
  <si>
    <t>FTEs: Sworn Fire&amp;EMS</t>
  </si>
  <si>
    <t>FTEs: Sworn Police</t>
  </si>
  <si>
    <t>Calls for service per sworn police FTE</t>
  </si>
  <si>
    <t>IT expenditures per endpoint served</t>
  </si>
  <si>
    <t>FTEs: Sworn Fire&amp;EMS per 1,000 population</t>
  </si>
  <si>
    <t>FTEs: Sworn Police per 1,000 population</t>
  </si>
  <si>
    <t>Expenditures per capita: All general fund services</t>
  </si>
  <si>
    <t>Expenditures per capita: Fire&amp;EMS</t>
  </si>
  <si>
    <t>Workers comp claims per 100 FTEs</t>
  </si>
  <si>
    <t>Worker days lost to injury per 100 FTEs</t>
  </si>
  <si>
    <t>Worker days lost to injury per 100 FTEs (Sworn Fire&amp;EMS)</t>
  </si>
  <si>
    <t>Worker days lost to injury per 100 FTEs (Sworn Police)</t>
  </si>
  <si>
    <t>Sick Leave Hours Used: Sworn Fire/EMS</t>
  </si>
  <si>
    <t>Sick Leave Hours Used: Sworn Police</t>
  </si>
  <si>
    <t>Calls for service per 1,000 population</t>
  </si>
  <si>
    <t>DUI arrests per 1,000 population</t>
  </si>
  <si>
    <t>Number of traffic accidents involving alcohol w/fatalities per 1,000 population</t>
  </si>
  <si>
    <t>Library: Circulation for all library facilities (electronic materials)</t>
  </si>
  <si>
    <t xml:space="preserve">INCLUDE all digital materials including e-books, e-audio books, e-music, movies/films.
● Report only actual circulation, not estimates. </t>
  </si>
  <si>
    <t xml:space="preserve">DEFINITIONS:
Cases:
● All types of cases (e.g., housing, zoning, nuisance, dangerous building or other)
● Only those cases that reached forced compliance during the reporting period INCLUDE 
Forced Compliance:
INCLUDE jurisdiction abatement, administrative hearing, and judicial hearing.
EXCLUDE cases remaining unresolved or closed without resolution.
● Jurisdictional abatement: jurisdiction takes affirmative action to correct the violation such as; having a property mowed, having trash removed from a property, removing illegal signs, demolishing a building, or other abatement process whereby the jurisdiction performs the action or commissions the action to be taken.
● Administrative hearing: a case or violation is heard by an appointed committee or commission (other than a judicial branch of the jurisdiction) that can make a ruling as to the violation and actions to have the violation abated. This may include administrative fines.
● Judicial hearing: a case or violation that is referred to a criminal court (usually by means of a citation or ticket) or civil court (usually by means of a civil suit or injunctive relief) in order to reach case resolution. These cases would include cases where the court has ordered abatement by either the property owner or the jurisdiction.
NOTE: For all items in this section, include dispositions or actions taken during the reporting period regardless of when the cases were initiated.
</t>
  </si>
  <si>
    <t>Calculated fields -- No data entry necessary:</t>
  </si>
  <si>
    <t xml:space="preserve">Total Jurisdiction FTEs per 1,000 Population </t>
  </si>
  <si>
    <t>Park maintenance expenditures</t>
  </si>
  <si>
    <t>Park maintenance expenditure per developed park acre</t>
  </si>
  <si>
    <t>Number of traffic accidents involving fatalities per 1,000 population</t>
  </si>
  <si>
    <t>Number of vehicle accidents in the jurisdiction service territory involving a driver, passenger or pedestrian fatality.  This figure represents the total, whether or not the incident involved alcohol.</t>
  </si>
  <si>
    <t>UCR Part I Property Crimes Reported per 1,000 population</t>
  </si>
  <si>
    <t>UCR Part I Violent Crimes Reported per 1,000 population</t>
  </si>
  <si>
    <t>Third party vehicle liability, Number of accidents: Marked police vehicles per 100,000 miles driven</t>
  </si>
  <si>
    <t>Third party liability, vehicle accidents involving marked police vehicles
DEFINITIONS:
Vehicle accidents involving marked police vehicles
● Accidents involving jurisdiction-owned or-leased vehicles or equipment in a collision with another
vehicle, pedestrian or fixed object, resulting in third party property damage or third party bodily injury.
INCLUDE
● Traffic accidents, regardless of whether or not either party is ticketed or provides insurance
reimbursement
● Accidents involving employees utilizing personal vehicles on business, to the extent that they are
covered for liability by your jurisdiction
● Accidents involving damage is less than the cost of the deductible/self-insurance retention or the
occurrence on private property.
EXCLUDE
● Damage caused strictly by acts of nature (such as hail storms) or unknown causes.
● Accidents involving services provided under a contract unless the vehicles are owned or leased by the
jurisdiction. For example, if a street sweeping contractor owns the street sweeping equipment, do not
include accidents involving these vehicles.
Law Enforcement Vehicles
INCLUDE only marked vehicles (sedans, sports utility vehicles, motorcycles, etc.), that are used solely by
uniformed patrol personnel.
EXCLUDE detective and other police support vehicles, helicopters, boats, and airplanes.
Vehicle accidents involving marked police vehicles per 100,000 miles driven:
For all marked police vehicles, the number of accidents during the fiscal year, divided by the number of miles driven by those vehicles during that time period, and multiplied by 100,000.
DO NOT divide by total odometer readings, just by the miles driven during that fiscal year.</t>
  </si>
  <si>
    <t>General Gov't</t>
  </si>
  <si>
    <t>Calc1</t>
  </si>
  <si>
    <t>Calc2</t>
  </si>
  <si>
    <t>Calc3</t>
  </si>
  <si>
    <t>Calc4</t>
  </si>
  <si>
    <t>Calc5</t>
  </si>
  <si>
    <t>Calc6</t>
  </si>
  <si>
    <t>Calc7</t>
  </si>
  <si>
    <t>Calc8</t>
  </si>
  <si>
    <t>Calc9</t>
  </si>
  <si>
    <t>Calc10</t>
  </si>
  <si>
    <t>Calc11</t>
  </si>
  <si>
    <t>Calc12</t>
  </si>
  <si>
    <t>Calc13</t>
  </si>
  <si>
    <t>Calc14</t>
  </si>
  <si>
    <t>Calc15</t>
  </si>
  <si>
    <t>Calc16</t>
  </si>
  <si>
    <t>Calc17</t>
  </si>
  <si>
    <t>Calc18</t>
  </si>
  <si>
    <t>Calc19</t>
  </si>
  <si>
    <t>Calc20</t>
  </si>
  <si>
    <t>Calc21</t>
  </si>
  <si>
    <t>Calc22</t>
  </si>
  <si>
    <t>Calc23</t>
  </si>
  <si>
    <t>Calc24</t>
  </si>
  <si>
    <t>Calc25</t>
  </si>
  <si>
    <t>EMS: Total BLS and ALS Responses</t>
  </si>
  <si>
    <t>Response to an incident is regardless of the number of units or personnel required. For example, if there is one plane crash and 10 EMS vehicles are sent to the scene, count as one response.</t>
  </si>
  <si>
    <t>Residential population of area served: Emergency Medical Services</t>
  </si>
  <si>
    <t xml:space="preserve">INCLUDE
● Individuals who reside within the boundaries of the official service area.
● Individuals from neighboring communities only if the jurisdiction is the official provider of emergency medical services for those communities as specified under contract or intergovernmental agreement.
EXCLUDE
● Individuals from neighboring communities who use the jurisdiction's facilities or services under reciprocal agreements (e.g., mutual/automatic aid)
● Tourists, commuters, and other short-term visitors.
NOTE: Please do not provide any population figures more than two years old.
</t>
  </si>
  <si>
    <t>Total BLS and ALS responses per 1,000 population</t>
  </si>
  <si>
    <t>Calc26</t>
  </si>
  <si>
    <t>Residential fire incidents per 1,000 population served</t>
  </si>
  <si>
    <t>Calc27</t>
  </si>
  <si>
    <t>Parks and recreation class/program/facility registrants per 1,000 population</t>
  </si>
  <si>
    <t>Calc28</t>
  </si>
  <si>
    <t>Fire confinement: Residential 1-2 Family Structures: Percentage Confined to Object or Room of Origin</t>
  </si>
  <si>
    <t>DEFINITIONS:
Commercial
• Multi-family structures (3 or more units)
• Property categorized as office, industrial, institutional, or other non-residential types. 
Average calendar days from application to issuance:
INCLUDE in- house calendar days from initial screening process to approval.
EXCLUDE time when an applicant takes back their application to consider further changes. This time
should not be counted as “in-house” processing time.</t>
  </si>
  <si>
    <t>DEFINITIONS:
Residential
● Detached one (1) and two (2) family dwellings and townhouses not more than three stories above-grade in height with a separate means of egress and their accessory structures. This
definition is from the International Residential Code.
Average calendar days from application to issuance:
INCLUDE in- house calendar days from initial screening process to approval.
EXCLUDE time when an applicant takes back their application to consider further changes. This time
should not be counted as “in-house” processing time.</t>
  </si>
  <si>
    <t>Number of traffic accidents involving fatalities</t>
  </si>
  <si>
    <t>Number of traffic accidents involving alcohol with fatalities</t>
  </si>
  <si>
    <t>Population density</t>
  </si>
  <si>
    <t>Calc29</t>
  </si>
  <si>
    <t>Sick Leave Hours Used: All Employees</t>
  </si>
  <si>
    <t>Sick leave hours used per FTE: All employees</t>
  </si>
  <si>
    <t>Sick leave hours used per FTE: Sworn fire&amp;EMS</t>
  </si>
  <si>
    <t>Sick leave hours used per FTE: Sworn police</t>
  </si>
  <si>
    <t>Calc30</t>
  </si>
  <si>
    <t>Calc31</t>
  </si>
  <si>
    <t>Calc32</t>
  </si>
  <si>
    <t>Average calendar days, Inspection to forced compliance</t>
  </si>
  <si>
    <t>Average calendar days, Inspection to voluntary compliance</t>
  </si>
  <si>
    <t>Code Enforcement cases resolved through forced compliance</t>
  </si>
  <si>
    <t>Workers compensation, Number days lost to injury: Sworn Law Enforcement</t>
  </si>
  <si>
    <t>Measure Name</t>
  </si>
  <si>
    <t>Accounts payable: Percentage of accounts payable transactions processed within 30 calendar days</t>
  </si>
  <si>
    <t>INCLUDE
● All calls dispatched to fire suppression staff, regardless of the priorities they were assigned.
● All fire calls dispatched, NFIRS Series 100, within the official service area, regardless of whether the jurisdiction or a neighboring agency was the first to have a unit arrive on the scene.
EXCLUDE
● Calls for EMS (NFIRS series 300; whether based in a fire or EMS department). This information is requested in a separate section.
● Calls for mutual or automatic aid where the jurisdiction is not the official first responder, per the service area identified in the beginning of the survey, or assistance as part of any other out-of-jurisdiction strike team.
● Calls later determined to have been false alarms or good intent calls (NFIRS series 600-700)
● Other non-fire calls, (e.g., NFIRS series 200, 400, 500, 800 or 900).
DEFINITIONS:
● Emergency calls
INCLUDE all calls dispatched as emergency calls (lights and sirens), regardless of traffic or weather conditions that may be encountered en route.
EXCLUDE those calls that are downgraded from emergency to non-emergency prior to engine arrival due to: 1) false alarm, 2) fire having already been extinguished.
● Turnout Time: This is the time from conclusion of dispatch to when the first responding unit is en route to the scene.
● Arrival on Scene: This is the time when first responding unit is on scene, regardless of whether this was the first unit dispatched.
● “X minutes and under”
INCLUDE all responses up to and including X minutes, regardless of conditions that may be encountered during the response (e.g., traffic, severe weather, etc.) that may make the response time “out of the jurisdiction's control. “ The intent of this question is not to capture what policies, goals or standards jurisdictions may have, but what they have actually experienced. For instance, if the adopted standard states that 90% of emergency calls should be responded to within a given period of time, and of 20 calls, 17 were responded to within that period of time, while 3 encountered heavy traffic and delayed arrival, the response should be 85% of all emergency responses, (not 100% of all non-disqualified emergency responses). Please enter the percentages as decimals, for example, for 55%, please enter 0.55.
EXCLUDE responses that exceed X minutes by any amount (e.g., a call responded to in 5 minutes, 1 second or 5 minutes, 59 seconds would not be considered to have been responded to in 5 minutes or less.)</t>
  </si>
  <si>
    <t xml:space="preserve">INCLUDE
● All calls dispatched to fire suppression staff, regardless of the priorities they were assigned.
● All fire calls dispatched, NFIRS Series 100, within the official service area, regardless of whether the jurisdiction or a neighboring agency was the first to have a unit arrive on the scene.
EXCLUDE
● Calls for EMS (NFIRS series 300; whether based in a fire or EMS department). This information is requested in a separate section.
● Calls for mutual or automatic aid where the jurisdiction is not the official first responder, per the service area identified in the beginning of the survey, or assistance as part of any other out-of-jurisdiction strike team.
● Calls later determined to have been false alarms or good intent calls (NFIRS series 600-700)
● Other non-fire calls, (e.g., NFIRS series 200, 400, 500, 800 or 900).
DEFINITIONS:
● Emergency calls
INCLUDE all calls dispatched as emergency calls (lights and sirens), regardless of traffic or weather conditions that may be encountered en route.
EXCLUDE those calls that are downgraded from emergency to non-emergency prior to engine arrival due to: 1) false alarm, 2) fire having already been extinguished.
● PSAP Processing Time: The time it takes to transfer a 911 call from the point at which it is answered at the Public Safety Answering Point (PSAP) to the point where the fire/EMS call taker answers the call. If the PSAP call taker is the fire/EMS dispatcher, then enter 0, then proceed to remaining response time questions. If 911 calls are first answered by the sheriff's or police department, and then transferred to fire/EMS, enter the time from when that department answered the call to when it is transferred to fire/EMS.  (PSAP processing time should be excluded from the response to this question)
● Call Entry: This is the point when the fire/EMS call taker answers the call
● Dispatch: Time from call entry to the conclusion of the dispatch process (notification of the station and affected company) for the first-dispatched unit. Dispatch is not considered completed solely upon initial tone-out. If additional responders are necessary, either immediately following the first-dispatched response or after on-scene evaluation of the incident, the time to dispatch these units should be excluded from the time to “conclusion of dispatch “.
● Turnout Time: This is the time from conclusion of dispatch to when the first responding unit is en route to the scene.
● Arrival on Scene: This is the time when first responding unit is on scene, regardless of whether this was the first unit dispatched.
</t>
  </si>
  <si>
    <t>Emergency fire response time: % of responses with a total time of 6 minutes, 20 seconds and under from call entry to arrival on scene (dispatch + turnout + travel time)</t>
  </si>
  <si>
    <t>Emergency fire travel time: % 4 Min or under: From conclusion of turnout to arrival on scene</t>
  </si>
  <si>
    <t>Jurisdiction name:</t>
  </si>
  <si>
    <t>Hint</t>
  </si>
  <si>
    <t>Jurisdiction response:</t>
  </si>
  <si>
    <t>Warning Flags:   (If data does not match expected range)</t>
  </si>
  <si>
    <t>Jurisdiction Comments/Questions:</t>
  </si>
  <si>
    <t>Enter 15.2% as 0.152.</t>
  </si>
  <si>
    <t>Enter 65.2% as 0.652.</t>
  </si>
  <si>
    <t>Enter 30.5% as 0.305.</t>
  </si>
  <si>
    <t>Enter 5.2% as 0.052.</t>
  </si>
  <si>
    <t>Calculated:</t>
  </si>
  <si>
    <t>FY2016</t>
  </si>
  <si>
    <t>Top Priority calls: Average time, dispatch to arrival on scene (in seconds)</t>
  </si>
  <si>
    <t>Bettendorf, IA</t>
  </si>
  <si>
    <t>Beverly Hills, CA</t>
  </si>
  <si>
    <t>Bowling Green, KY</t>
  </si>
  <si>
    <t>Charles County, MD</t>
  </si>
  <si>
    <t>Decatur, GA</t>
  </si>
  <si>
    <t>Glendale, CA</t>
  </si>
  <si>
    <t>Johnson City, TN</t>
  </si>
  <si>
    <t>Lake Oswego, OR</t>
  </si>
  <si>
    <t>Madison Heights, MI</t>
  </si>
  <si>
    <t>Mankato, MN</t>
  </si>
  <si>
    <t>McHenry County, IL</t>
  </si>
  <si>
    <t>McKinney, TX</t>
  </si>
  <si>
    <t>Milton, GA</t>
  </si>
  <si>
    <t>New Lenox, IL</t>
  </si>
  <si>
    <t>Novi, MI</t>
  </si>
  <si>
    <t>Peachtree Corners, GA</t>
  </si>
  <si>
    <t>Peoria, IL</t>
  </si>
  <si>
    <t>Suwanee, GA</t>
  </si>
  <si>
    <t>Windsor, CT</t>
  </si>
  <si>
    <t/>
  </si>
  <si>
    <t>Ardsley, NY</t>
  </si>
  <si>
    <t>Austin, TX</t>
  </si>
  <si>
    <t>Bellevue, WA</t>
  </si>
  <si>
    <t>Branson, MO</t>
  </si>
  <si>
    <t>Clayton, MO</t>
  </si>
  <si>
    <t>Clearwater, FL</t>
  </si>
  <si>
    <t>Columbia, MO</t>
  </si>
  <si>
    <t>Dallas, TX</t>
  </si>
  <si>
    <t>Denison, TX</t>
  </si>
  <si>
    <t>Fairfax County, VA</t>
  </si>
  <si>
    <t>Gahanna, OH</t>
  </si>
  <si>
    <t>Germantown, TN</t>
  </si>
  <si>
    <t>Goodyear, AZ</t>
  </si>
  <si>
    <t>Kansas City, MO</t>
  </si>
  <si>
    <t>La Vista, NE</t>
  </si>
  <si>
    <t>Lakeville, MN</t>
  </si>
  <si>
    <t>Maplewood, MO</t>
  </si>
  <si>
    <t>McAllen, TX</t>
  </si>
  <si>
    <t>Mesa, AZ</t>
  </si>
  <si>
    <t>Miami-Dade County, FL</t>
  </si>
  <si>
    <t>Midland, MI</t>
  </si>
  <si>
    <t>Modesto, CA</t>
  </si>
  <si>
    <t>Navajo County, AZ</t>
  </si>
  <si>
    <t>Newton, IA</t>
  </si>
  <si>
    <t>Oklahoma City, OK</t>
  </si>
  <si>
    <t>Orland Park, IL</t>
  </si>
  <si>
    <t>Raleigh, NC</t>
  </si>
  <si>
    <t>Richmond Heights, MO</t>
  </si>
  <si>
    <t>Sacramento, CA</t>
  </si>
  <si>
    <t>San Antonio, TX</t>
  </si>
  <si>
    <t>Scottsdale, AZ</t>
  </si>
  <si>
    <t>Shelton, WA</t>
  </si>
  <si>
    <t>St. Cloud, MN</t>
  </si>
  <si>
    <t>Virginia Beach, VA</t>
  </si>
  <si>
    <t>Wichita, KS</t>
  </si>
  <si>
    <t>Woodbury, MN</t>
  </si>
  <si>
    <t>Worthington, OH</t>
  </si>
  <si>
    <t xml:space="preserve"> </t>
  </si>
  <si>
    <t>Albany, OR</t>
  </si>
  <si>
    <t>Bayside, WI</t>
  </si>
  <si>
    <t>Brownsburg, IN</t>
  </si>
  <si>
    <t>Durham, NC</t>
  </si>
  <si>
    <t>Farmers Branch, TX</t>
  </si>
  <si>
    <t>Fort Collins, CO</t>
  </si>
  <si>
    <t>Fort Lauderdale, FL</t>
  </si>
  <si>
    <t>Greer, SC</t>
  </si>
  <si>
    <t>Hermosa Beach, CA</t>
  </si>
  <si>
    <t>Hutto, TX</t>
  </si>
  <si>
    <t>Leawood, KS</t>
  </si>
  <si>
    <t>Lynnwood, WA</t>
  </si>
  <si>
    <t>Olathe, KS</t>
  </si>
  <si>
    <t>Park City, UT</t>
  </si>
  <si>
    <t>Rock Hill, SC</t>
  </si>
  <si>
    <t>Savannah, GA</t>
  </si>
  <si>
    <t>Shawnee, KS</t>
  </si>
  <si>
    <t>Surprise, AZ</t>
  </si>
  <si>
    <t>Tacoma, WA</t>
  </si>
  <si>
    <t>Westerville, OH</t>
  </si>
  <si>
    <t>Williamsburg, VA</t>
  </si>
  <si>
    <t>Alameda County, CA</t>
  </si>
  <si>
    <t>Algonquin, IL</t>
  </si>
  <si>
    <t>Annapolis, MD</t>
  </si>
  <si>
    <t>Asheville, NC</t>
  </si>
  <si>
    <t>Ashland, VA</t>
  </si>
  <si>
    <t>Auburn, AL</t>
  </si>
  <si>
    <t>Bedford, MA</t>
  </si>
  <si>
    <t>Bernalillo County, NM</t>
  </si>
  <si>
    <t>Bloomfield Hills, MI</t>
  </si>
  <si>
    <t>Canton, CT</t>
  </si>
  <si>
    <t>Cartersville, GA</t>
  </si>
  <si>
    <t>Casa Grande, AZ</t>
  </si>
  <si>
    <t>Chemung County, NY</t>
  </si>
  <si>
    <t>Contra Costa County, CA</t>
  </si>
  <si>
    <t>Coral Springs, FL</t>
  </si>
  <si>
    <t>Creve Coeur, MO</t>
  </si>
  <si>
    <t>Culpeper, VA</t>
  </si>
  <si>
    <t>DeLand, FL</t>
  </si>
  <si>
    <t>Delta, CO</t>
  </si>
  <si>
    <t>Destin, FL</t>
  </si>
  <si>
    <t>Dover, NH</t>
  </si>
  <si>
    <t>Dublin, OH</t>
  </si>
  <si>
    <t>Edina, MN</t>
  </si>
  <si>
    <t>Elk Grove, CA</t>
  </si>
  <si>
    <t>Grandview, MO</t>
  </si>
  <si>
    <t>Greensboro, NC</t>
  </si>
  <si>
    <t>Harrisonville, MO</t>
  </si>
  <si>
    <t>Henderson, NV</t>
  </si>
  <si>
    <t>Hopkinton, MA</t>
  </si>
  <si>
    <t>Juneau, AK</t>
  </si>
  <si>
    <t>Kennesaw, GA</t>
  </si>
  <si>
    <t>Lake County, IL</t>
  </si>
  <si>
    <t>Lake Forest, IL</t>
  </si>
  <si>
    <t>Lake Mills, WI</t>
  </si>
  <si>
    <t>Lexington, MA</t>
  </si>
  <si>
    <t>Livermore, CA</t>
  </si>
  <si>
    <t>Mansfield, CT</t>
  </si>
  <si>
    <t>Marin County, CA</t>
  </si>
  <si>
    <t>Maui County, HI</t>
  </si>
  <si>
    <t>Milwaukee County, WI</t>
  </si>
  <si>
    <t>Napa County, CA</t>
  </si>
  <si>
    <t>Needham, MA</t>
  </si>
  <si>
    <t>New Orleans, LA</t>
  </si>
  <si>
    <t>Newton, KS</t>
  </si>
  <si>
    <t>Oshkosh, WI</t>
  </si>
  <si>
    <t>Palo Alto, CA</t>
  </si>
  <si>
    <t>Peoria, AZ</t>
  </si>
  <si>
    <t>Phoenix, AZ</t>
  </si>
  <si>
    <t>Pickerington, OH</t>
  </si>
  <si>
    <t>Piqua, OH</t>
  </si>
  <si>
    <t>Pitkin County, CO</t>
  </si>
  <si>
    <t>Pittsburg, KS</t>
  </si>
  <si>
    <t>Pleasant Hill, MO</t>
  </si>
  <si>
    <t>Portland, OR</t>
  </si>
  <si>
    <t>Portsmouth, VA</t>
  </si>
  <si>
    <t>Post Falls, ID</t>
  </si>
  <si>
    <t>Purcellville, VA</t>
  </si>
  <si>
    <t>Queen Creek, AZ</t>
  </si>
  <si>
    <t>Richland, WA</t>
  </si>
  <si>
    <t>Saco, ME</t>
  </si>
  <si>
    <t>Sahuarita, AZ</t>
  </si>
  <si>
    <t>San Mateo County, CA</t>
  </si>
  <si>
    <t>Santa Fe County, NM</t>
  </si>
  <si>
    <t>Sarasota County, FL</t>
  </si>
  <si>
    <t>Show Low, AZ</t>
  </si>
  <si>
    <t>Sioux City, IA</t>
  </si>
  <si>
    <t>Smyrna, GA</t>
  </si>
  <si>
    <t>Solano County, CA</t>
  </si>
  <si>
    <t>Sparks, NV</t>
  </si>
  <si>
    <t>State College, PA</t>
  </si>
  <si>
    <t>Tampa, FL</t>
  </si>
  <si>
    <t>Tracy, CA</t>
  </si>
  <si>
    <t>Trotwood, OH</t>
  </si>
  <si>
    <t>Twin Falls, ID</t>
  </si>
  <si>
    <t>Ukiah, CA</t>
  </si>
  <si>
    <t>Wauwatosa, WI</t>
  </si>
  <si>
    <t>West Carrollton, OH</t>
  </si>
  <si>
    <t>Windsor Heights, IA</t>
  </si>
  <si>
    <t>Tamarac, FL</t>
  </si>
  <si>
    <t>Fort Worth, TX</t>
  </si>
  <si>
    <t>Number of library visits</t>
  </si>
  <si>
    <t>INCLUDE all visitors to facilities and bookmobiles, each time they visit</t>
  </si>
  <si>
    <t>Miami-Dade County FL</t>
  </si>
  <si>
    <t>ICMA: Key County Performance Indicators</t>
  </si>
  <si>
    <t>Measure</t>
  </si>
  <si>
    <t>Definition</t>
  </si>
  <si>
    <t>Jurisdiction Response</t>
  </si>
  <si>
    <t>Warning Flags: Data does not match expected range</t>
  </si>
  <si>
    <t>C1</t>
  </si>
  <si>
    <t>General Government</t>
  </si>
  <si>
    <t>Residential Population of Jurisdiction</t>
  </si>
  <si>
    <t>Counties should report the total population of the jurisdiction, including any incorporated areas within their boundaries.</t>
  </si>
  <si>
    <t>C2</t>
  </si>
  <si>
    <t>Percentage of African-Americans within the adult jurisdiction population</t>
  </si>
  <si>
    <t>Totals should include those 18 or older, regardless of their immigration status.</t>
  </si>
  <si>
    <t>C3</t>
  </si>
  <si>
    <t>Percentage of Hispanics within the adult jurisdiction population</t>
  </si>
  <si>
    <t>C4</t>
  </si>
  <si>
    <t>Revenue: Transient occupancy tax</t>
  </si>
  <si>
    <t>Total revenue received during the reporting period from transient occupancy, bed/lodging, amusement or event taxes.</t>
  </si>
  <si>
    <t>Enter dollar amount received, not rate</t>
  </si>
  <si>
    <t>C5</t>
  </si>
  <si>
    <t>Assessor</t>
  </si>
  <si>
    <t>Assessment appeals,  1-2 family residential: Percentage of total assessment value upheld on appeal</t>
  </si>
  <si>
    <t>For all properties for which all possible appeals were completed during the reporting period, the value after all appeals/stipulations have been exhausted divided by the total valuation of those properties prior to appeal.  Include only detached one (1) and two (2) family dwellings and townhouses not more than three stories above-grade in height with a separate means of egress and their accessory structures. This definition is from the International Residential Code.</t>
  </si>
  <si>
    <t>C6</t>
  </si>
  <si>
    <t>Assessment appeals, Commercial/industrial: Percentage of total assessment value upheld on appeal</t>
  </si>
  <si>
    <t>For all properties for which all possible appeals were completed during the reporting period, the value after all appeals/stipulations have been exhausted divided by the total valuation of those properties prior to appeal.  Include only buildings or structures not included in 1-2 family residential definition such as multi-family structures (3 or more units). and property categorized as office, industrial, institutional, or other non-residential types.</t>
  </si>
  <si>
    <t>C7</t>
  </si>
  <si>
    <t>Price-Related Differential (PRD)</t>
  </si>
  <si>
    <t>The Price-Related Differential is the mean of the assessment ratios divided by the weighted average or aggregate assessment-sales price ratio for the same sales.</t>
  </si>
  <si>
    <t>A PRD greater than 1.03 indicates the appraisal process may be regressive, with high-value properties being under-appraised. A PRD less than 0.98 indicates the appraisal process may be progressive, with high-value being over-appraised.</t>
  </si>
  <si>
    <t>C8</t>
  </si>
  <si>
    <t>Courts</t>
  </si>
  <si>
    <t>Probation pre-sentencing reports: Average preparation time in working days.</t>
  </si>
  <si>
    <t>Of all pre-sentencing reports for probation candidates that were delivered to the courts during the reporting period, what was the average preparation time in working days (from request to delivery).</t>
  </si>
  <si>
    <t>Working days, request to delivery</t>
  </si>
  <si>
    <t>C9</t>
  </si>
  <si>
    <t>Specialty court: Adult defendents who completed  diversion/treatment</t>
  </si>
  <si>
    <t>Total number of adult defendents who, pursuant to a prior specialty court or specialty court alternative program and a related sentencing agreement, had completed a treatment or diversion program within the last 36 months.</t>
  </si>
  <si>
    <t>C10</t>
  </si>
  <si>
    <t>Specialty court: Adult diversion/treatment participants who reoffend</t>
  </si>
  <si>
    <t xml:space="preserve">Of those adult defendents who, pursuant to a prior specialty court or specialty court alternative program and a related sentencing agreement, had completed a treatment or diversion program within the last 36 months and who are now subject to criminal justice proceedings for the same category of offense.  EXCLUDE those who were juveniles at the time of completing their prior treatment/diversion program. </t>
  </si>
  <si>
    <t>C11</t>
  </si>
  <si>
    <t>Demographics</t>
  </si>
  <si>
    <t>Percentage of African-American among adults charged with a misdemeanor or felony</t>
  </si>
  <si>
    <t>Totals should include those 18 or older, regardless of their immigration status.  Include all those charged, regardless of whether they proceeded to trial or participated in some form of deferral or alternative sentencing.</t>
  </si>
  <si>
    <t>C12</t>
  </si>
  <si>
    <t>Percentage of African-Americans among  incarcerated adults</t>
  </si>
  <si>
    <t>Incarcerations should be based on Average Daily Inmate counts in county jail facilities.  Exclude ICE-related (immigration) detentions.</t>
  </si>
  <si>
    <t>C13</t>
  </si>
  <si>
    <t>Percentage of Hispanics among adults charged with a misdemeanor or felony</t>
  </si>
  <si>
    <t>C14</t>
  </si>
  <si>
    <t>Percentage of Hispanics among incarcerated adults</t>
  </si>
  <si>
    <t>C15</t>
  </si>
  <si>
    <t>Jails</t>
  </si>
  <si>
    <t xml:space="preserve">Average daily inmate population </t>
  </si>
  <si>
    <t>Average number of jail inmates per day for the reporting period.  Exclude holding facilities where suspects or prisoners are held for less than 72 hours.</t>
  </si>
  <si>
    <t>C16</t>
  </si>
  <si>
    <t>Federal and ICE inmates: Total</t>
  </si>
  <si>
    <t>The average daily number of jail inmates who are being held on federal or ICE charges</t>
  </si>
  <si>
    <t>C17</t>
  </si>
  <si>
    <t>Jail Expenditures: Food</t>
  </si>
  <si>
    <t>Expenditures for jail food purchase and preparation, including all kitchen/commissary-related expenses for operating, maintenance, and contractual costs, and staff salaries and benefits.  Exclude capital costs.</t>
  </si>
  <si>
    <t>C18</t>
  </si>
  <si>
    <t>Jail Expenditures: Food, per prisoner night</t>
  </si>
  <si>
    <t>Total jail food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</si>
  <si>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Raw data requested.  NOTE: Please divide by total prisoner nights for the reporting period, not the average daily number.</t>
  </si>
  <si>
    <t>C19</t>
  </si>
  <si>
    <t>Jail Expenditures: Medical</t>
  </si>
  <si>
    <t>Expenditures for jail medical services, including operating, maintenance, and contractual costs, and staff salaries and benefits.  Include pharmaceutical and third-party provider costs.  Exclude capital and employee medical or insurance expenditures.</t>
  </si>
  <si>
    <t xml:space="preserve">Including drug, staffing, facility and treatment costs or contracted-out costs. </t>
  </si>
  <si>
    <t>C20</t>
  </si>
  <si>
    <t>Jail Expenditures: Medical, per prisoner night</t>
  </si>
  <si>
    <t>Total jail medical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</si>
  <si>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C21</t>
  </si>
  <si>
    <t xml:space="preserve">Jail Expenditures: Mental Health </t>
  </si>
  <si>
    <t>1) Expenditures for jail mental health services, including operating, maintenance, and contractual costs, and staff salaries and benefits.  This should be a subset of overall medical expenditures.  Include pharmaceutical and third-party provider costs.  Exclude capital and employee medical or insurance expenditures.</t>
  </si>
  <si>
    <t>C22</t>
  </si>
  <si>
    <t>Jail Expenditures: Mental Health, per prisoner night</t>
  </si>
  <si>
    <t>Total jail mental health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</si>
  <si>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C23</t>
  </si>
  <si>
    <t>Number of bookings</t>
  </si>
  <si>
    <t>Number of inmates booked by the jurisdiction during the reporting period, regardless of the length of their incarceration or the types of charges on which they were booked.</t>
  </si>
  <si>
    <t>C24</t>
  </si>
  <si>
    <t>Number of repeat bookings (recidivism)</t>
  </si>
  <si>
    <t>Number of individuals booked into the jail during the reporting period who had been incarcerated in the jurisdiction within the past 36 months.</t>
  </si>
  <si>
    <t>C25</t>
  </si>
  <si>
    <t>Percentage of inmates with a mental health diagnosis</t>
  </si>
  <si>
    <t>Average daily number of inmates for whom a diagnosis has been made of a mental health disorder divided by the Average daily inmate population.  This figure should be calculated by the jurisdiction prior to submittal.  Include all those diagnosed, whether they had been diagnosed prior to or during jurisdiction custody.</t>
  </si>
  <si>
    <t>C26</t>
  </si>
  <si>
    <t xml:space="preserve">Recidivism: Drug treatment </t>
  </si>
  <si>
    <t>Of those who were released from jail in the past 12 months after having completed a drug treatment program while incarcerated, how many were re-arrested for a drug offense?</t>
  </si>
  <si>
    <t>C27</t>
  </si>
  <si>
    <t xml:space="preserve">Recidivism: DUI counseling </t>
  </si>
  <si>
    <t xml:space="preserve">Of those who were released from jail in the past 12 months after having completed a DUI counseling program while incarcerated,how many were re-arrested for a DUI?  </t>
  </si>
  <si>
    <t>C28</t>
  </si>
  <si>
    <t>Recidivism: Literacy, job training</t>
  </si>
  <si>
    <t xml:space="preserve">Of those who were released from jail in the past 12 months after having completed a literacy or job training program while incarcerated, how many have been re-arrested? </t>
  </si>
  <si>
    <t>C29</t>
  </si>
  <si>
    <t xml:space="preserve">Release: Post-Drug treatment </t>
  </si>
  <si>
    <t xml:space="preserve">Of those who completed a drug treatment program while incarcerated, how many were released from jail within the past 12 months?  </t>
  </si>
  <si>
    <t>C30</t>
  </si>
  <si>
    <t xml:space="preserve">Release: Post-DUI counseling </t>
  </si>
  <si>
    <t xml:space="preserve">Of those who completed a DUI counseling program while incarcerated, how many were released from jail within the past 12 months?  </t>
  </si>
  <si>
    <t>C31</t>
  </si>
  <si>
    <t>Release: Post-Literacy/job training</t>
  </si>
  <si>
    <t xml:space="preserve">Of those who completed a literacy or job training program while incarcerated, how many were released from jail within the past 12 months?  </t>
  </si>
  <si>
    <t>C32</t>
  </si>
  <si>
    <t>Sworn jail staff: Hours paid</t>
  </si>
  <si>
    <t xml:space="preserve">1) Sworn jail staff: hours paid. 
INCLUDE
● Hours paid for sworn jail staff, regardless of what department or division the staff who perform these services are located in. 
● Supervisory, non-supervisory, and direct administrative or clerical staff. 
● Full-time and part-time staff, regardless of funding source. 
● All types of hours paid: regular, overtime, sick, vacation, and other paid leave, and any other hours paid. 
EXCLUDE
● Overtime hours worked by employees who do not qualify for overtime pay (i.e., FLSA-exempt staff). 
● Hours paid for overhead activities (e.g., county administrator, finance department)
● Management staff not directly involved in the supervision of jail staff 
● Hours worked by contractual staff 
● Time-and-a-half multipliers. (For instance, if employees worked a total of 200 hours of overtime in the reporting period, they may have been compensated for 200*1.5 hours, or the equivalent of 300 hours of pay. However, only the straight-time 200 hours should be counted here. 
NOTE: Do not calculate hours paid by multiplying number of full-time equivalents by 2,080 hours. Please provide only actual counts of all hours paid.  </t>
  </si>
  <si>
    <t>Include corrections officers, sheriff's deputies and other sworn staff</t>
  </si>
  <si>
    <t>C33</t>
  </si>
  <si>
    <t>Food Assistance</t>
  </si>
  <si>
    <t xml:space="preserve">Percentage of population receiving food assistance </t>
  </si>
  <si>
    <t>C34</t>
  </si>
  <si>
    <t>Health</t>
  </si>
  <si>
    <t>Food-borne illness: % investigated &lt; 24hrs</t>
  </si>
  <si>
    <t>Percentage of cases of suspected food-borne illness where the jurisdiction staff have engaged on-site with a subject commercial food preparation facility within 24 hours of receipt of complaint.</t>
  </si>
  <si>
    <t>C35</t>
  </si>
  <si>
    <t>Food-borne illness: Complaints</t>
  </si>
  <si>
    <t>Number of complaints received regarding potential cases of food-borne illness connected to a commercial food preparation facilitity within the jurisdiction.</t>
  </si>
  <si>
    <t>C36</t>
  </si>
  <si>
    <t>Infant deaths per 1,000 live births</t>
  </si>
  <si>
    <t>The number of infants (up to 12 months old) who died during the reporting period divided by the total number of live births during the reporting period, with that quotient then multiplied by 1,000.</t>
  </si>
  <si>
    <t>C37</t>
  </si>
  <si>
    <t>Number of food preparation facility inspections</t>
  </si>
  <si>
    <t>Number of fixed or mobile (e.g., food trucks) food preparation facility inspections carried out within the fiscal year.  Count each facility, each time inspected.</t>
  </si>
  <si>
    <t>C38</t>
  </si>
  <si>
    <t>Number of sewage (contamination) complaints</t>
  </si>
  <si>
    <t>Total number of sewage-related complaints received during the reporting period.  Include only those complaints that pertain to sewage backups or water/property contamination, not to billing, permitting or administrative issues.</t>
  </si>
  <si>
    <t>Re: sewage backups or water/property contamination, not to billing, permitting or administrative issues.</t>
  </si>
  <si>
    <t>C39</t>
  </si>
  <si>
    <t>Obesity: Percentage of adult population</t>
  </si>
  <si>
    <t>Percentage of adults (those over 17 years old) with a body mass index of 30 or higher.</t>
  </si>
  <si>
    <t>Report direct percentage, not age-adjusted figures.  Enter 15.2% as 0.152.</t>
  </si>
  <si>
    <t>C40</t>
  </si>
  <si>
    <t>Percentage of sewage (contamination) complaints investigated &lt;= 10 days</t>
  </si>
  <si>
    <t>Percentage of those sewage-related complaints received during the reporting period that were investigated within 10 days of receipt.   Include only those complaints that pertain to sewage backups or water/property contamination, not to billing, permitting or administrative issues.</t>
  </si>
  <si>
    <t>C41</t>
  </si>
  <si>
    <t>Pre-term birth: Percentage &lt; 37 weeks</t>
  </si>
  <si>
    <t>Percentage of total live births where the infant was born before the completion of 37 weeks gestation.</t>
  </si>
  <si>
    <t>C42</t>
  </si>
  <si>
    <t>Total number of food preparation facilities</t>
  </si>
  <si>
    <t>Total number of fixed location or mobile food preparation facilities within the jurisdiction</t>
  </si>
  <si>
    <t>C43</t>
  </si>
  <si>
    <t>Tuberculosis: Number diagnosed</t>
  </si>
  <si>
    <t>C44</t>
  </si>
  <si>
    <t>Tuberculosis: Percentage completing treatment</t>
  </si>
  <si>
    <t>Of those discontinuing treatment during the reporting period, report the   percentage that did so after successfully completing their course of treatment. If a diagnosed individual refused treatment, count this as someone discontinuing treatment without reaching successful completion.</t>
  </si>
  <si>
    <t>Of all discontinuing treatment, % that did so after successfully completing their course of treatment.</t>
  </si>
  <si>
    <t>C45</t>
  </si>
  <si>
    <t>Tuberculosis: Tests administered</t>
  </si>
  <si>
    <t>C46</t>
  </si>
  <si>
    <t>Housing</t>
  </si>
  <si>
    <t>Percentage of households paying &gt;30% of income for rent/housing</t>
  </si>
  <si>
    <t xml:space="preserve">Percentage of households within the jurisdiction paying more than 30% of their income toward housing expenses.    
Totals may be available from the American Community Survey/US Census Bureau.  Per their definitions, housing costs include:
• Mortgage payments, rent payments, condominium fees, and home owner association fees. Also, for manufactured/mobile homes: installment loan payments, site rent, mobile home park fees, utility hookups, and so forth.
• Real estate taxes and premiums for private mortgage insurance. Also, for manufactured/mobile homes: personal property taxes, registration, and license fees.
• Average for 12 months prior: electricity costs, gas costs. (For respondents who provide detailed records for electricity and gas: the months of January, April, August, and December. At these units, regression formulas [derived from administrative records] are used to calculate the yearly costs.).  Total for 12 months prior to interview: other fuel costs, water and sewer costs, garbage and trash collection fees, and premiums for home owners and renters insurance.
• Maintenance costs
</t>
  </si>
  <si>
    <t xml:space="preserve"> Enter 15.2% as 0.152</t>
  </si>
  <si>
    <t>C47</t>
  </si>
  <si>
    <t>Job Training</t>
  </si>
  <si>
    <t>Job training: Percentage earning &gt; 50% median income, 12 months after program completion</t>
  </si>
  <si>
    <t>Percentage of those who completed a jurisdiction job training program whose annual household income 12-months after program completion exceeds 50% of the median income of the jurisdiction.</t>
  </si>
  <si>
    <t>12 months after job training program completion.  Enter 15.2% as 0.152</t>
  </si>
  <si>
    <t>C48</t>
  </si>
  <si>
    <t>Probation</t>
  </si>
  <si>
    <t>Number of adults on active probation</t>
  </si>
  <si>
    <t>Number of adults on active probation and assigned to a probation officer for regular case follow-up.</t>
  </si>
  <si>
    <t>C49</t>
  </si>
  <si>
    <t>Percentage of offenders participating in the probation program who are considered at high risk to re-offend and violate conditions of probation</t>
  </si>
  <si>
    <t>C50</t>
  </si>
  <si>
    <t>Probation Officers: FTEs</t>
  </si>
  <si>
    <t>Probation Officers: Hours paid / 2080</t>
  </si>
  <si>
    <t>C51</t>
  </si>
  <si>
    <t>C52</t>
  </si>
  <si>
    <t>Youth Services</t>
  </si>
  <si>
    <t>Youth Detention: Bed Days Over Capacity as a percentage of Total Bed Days</t>
  </si>
  <si>
    <t>Bed days in youth detention facilities, including secured and non-sectured facilities.  Report for all placements by your local government, regardless of who operates the facility
DEFINITION
Bed days over capacity: If the facilities taking placements exceed their designated maximum capacity,
regardless of whether all the placements there were from the jurisdiction, please report the total
numbers by which they exceeded that capacity. For example, if a facility had a capacity of 30 youth, and
for one week housed a total of 32 each night, that would be a total of 14 bed days over capacity.</t>
  </si>
  <si>
    <t>Youth detention: Total bed days over capacity / Youth detention: Total bed days during reporting period.   This figure should be calculated by the jurisdiction.</t>
  </si>
  <si>
    <t>C53</t>
  </si>
  <si>
    <t>Juveniles: Percentage successfully completing probation</t>
  </si>
  <si>
    <t>Number of juveniles that successfully completed the conditions of their probation during the reporting period divided by the number discharged or released from probation for any reason or who were re-arrested prior to completion of probation.  This figure should be calculated by the jurisdiction.</t>
  </si>
  <si>
    <t>C54</t>
  </si>
  <si>
    <t>Percentage of youth under supervision who are re-offenders</t>
  </si>
  <si>
    <t>Number of children and youth residing in the service area who were repeat offenders during the
reporting period.
INCLUDE each child and youth who was arrested, adjudicated, or placed in a diversion program during
the reporting period after having been subject to the juvenile justice system within the preceding 12
months.
EXCLUDE administrative offenses, violations of probation, and those who were 18 years old at the time
of their completion/release.</t>
  </si>
  <si>
    <t>Youth: Repeat Offenders / Number of children &amp; youth under supervision.   This figure should be calculated by the jurisdiction.</t>
  </si>
  <si>
    <t>C55</t>
  </si>
  <si>
    <t>Specialty court: Percentage of adult diversion/treatment participants who reoffend</t>
  </si>
  <si>
    <t>C56</t>
  </si>
  <si>
    <t>Average daily inmate population per 10,000 population</t>
  </si>
  <si>
    <t>C57</t>
  </si>
  <si>
    <t xml:space="preserve">  </t>
  </si>
  <si>
    <t>C58</t>
  </si>
  <si>
    <t>Sworn jail staff per 100 inmates</t>
  </si>
  <si>
    <t>C59</t>
  </si>
  <si>
    <t>Sworn jail staff: FTEs</t>
  </si>
  <si>
    <t>C60</t>
  </si>
  <si>
    <t>Percentage of food preparation facilities inspected</t>
  </si>
  <si>
    <t>C61</t>
  </si>
  <si>
    <t>Number of active cases per probation officer</t>
  </si>
  <si>
    <t>Jurisdiction Comments/ Questions:</t>
  </si>
  <si>
    <t>Time period (full fiscal year only):</t>
  </si>
  <si>
    <t>Code Enforcement</t>
  </si>
  <si>
    <t>Parks and Recreation</t>
  </si>
  <si>
    <t>Procurement</t>
  </si>
  <si>
    <t>Number completing probation during the reporting period (whether as that period was initially set or as it may have been extended), divided by the sum of those completing probation and those leaving before the end of that probation.
EXCLUDE temporary, seasonal and part-time employees</t>
  </si>
  <si>
    <t>NOTE: Some services that are typically provided by counties but may also be provided by some other jurisdictions (e.g., tax assessment, courts, food assistance, health, housing, jails, probation, youth services), are the subject of questions on the "Counties" template.  Please refer to this worksheet as well in case some of those services may apply to your organization.</t>
  </si>
  <si>
    <t>The "General" form contains a number of additional questions that may apply to counties as well (e.g., regarding Facilities Management, Human Resources, Policing, Risk Management).  Jurisdictions are encouraged to share data for any of those questions that may be relevant.</t>
  </si>
  <si>
    <t>How can I use this data?</t>
  </si>
  <si>
    <t>What is required?</t>
  </si>
  <si>
    <t>Can I use this with any other software?</t>
  </si>
  <si>
    <t>How were the measures and definitions determined?</t>
  </si>
  <si>
    <t>How are the data cleaned or verified?</t>
  </si>
  <si>
    <t>Will the measures change?</t>
  </si>
  <si>
    <t>What if I have a question for another jurisdiction?</t>
  </si>
  <si>
    <t>Contact e-mail:</t>
  </si>
  <si>
    <t>Going forward, all jurisdictions sharing data are requested to include a contact e-mail for any data questions. Any questions about prior year data should be forwarded to gyoung@icma.org.</t>
  </si>
  <si>
    <t>Why are there some services for which there are either no measures (or very few) listed?</t>
  </si>
  <si>
    <t>Where did the initial data come from?</t>
  </si>
  <si>
    <t>Participants in the Performance Management Advisory Committee and others assisting with the related working groups provided the initial pilot data for these measures.  Where the definitions for measures also aligned with indicators collected through ICMA Insights, some historical data is also included for prior fiscal years.</t>
  </si>
  <si>
    <t>Link: Performance Management Advisory Committee</t>
  </si>
  <si>
    <t>What is the goal?</t>
  </si>
  <si>
    <t>ICMA recognizes performance management as a leading management practice and is promoting this approach in order to increase the adoption of benchmarking throughout local government and expand the availability of data for a consistently-defined set of key indicators.</t>
  </si>
  <si>
    <t>When is the reporting deadline?</t>
  </si>
  <si>
    <t>Performance management must strike a balance between measuring all that is capable of being measured and making the best use of scarce staff time.  Rather than collect significant depth of data across all possible services, the Advisory Committee settled on this short list as a means of providing at least some key data for commonly-provided services.  Jurisdictions are encouraged to use these benchmarks as one part of their overall performance management program, and to include greater depth of reporting around their own jurisdiction's internal tracking of progress against strategic goals, monthly or quarterly trends, comparisons to budget, customer or employee satifaction ratings, CRM/311 responsiveness, major project timelines, or contractor/franchisee compliance with service standards.</t>
  </si>
  <si>
    <t xml:space="preserve">Jurisdictions are welcome to download a copy of this dataset, use it internally or with a software provider of their choice, and to report their performance and applicable benchmarks to the public.  In return, we would encourage all such jurisdictions to share their own data with ICMA (in Excel or CSV formats) so that we may keep the dataset updated and growing. </t>
  </si>
  <si>
    <t>Email Gerald Young at gyoung@icma.org</t>
  </si>
  <si>
    <t>Further questions?</t>
  </si>
  <si>
    <t>This approach to benchmarking is free of charge and does not presume adoption of any particular software package.  There is no requirement to report on all the questions - please share data on as many as are relevant to your organization or fit your available staff time.</t>
  </si>
  <si>
    <t>Number of individuals in the jurisdiction with a tuberculosis diagnosis, whether active or latent</t>
  </si>
  <si>
    <t>Number of tuberculosis tests administered by jurisdiction staff or contractors.  This should include all forms of tests, regardless of the method of administration (e.g., skin tests, blood tests, interferon-gamma release assays, etc.)</t>
  </si>
  <si>
    <t>Include those with active or latent infection</t>
  </si>
  <si>
    <t>The metrics were chosen based on the work of the Performance Management Advisory Committee, with input from others involved in consortia and workshops.  Related discussions took place from 2015-2017.</t>
  </si>
  <si>
    <t xml:space="preserve">The goal of this effort is to provide a consistent set of definitions to local government for year-to-year benchmarking.  While most measures are anticipated to remain unchanged, the Advisory Committee will continue to monitor the list in case changes in the methods of delivering services dictate changes in measures as well. </t>
  </si>
  <si>
    <t>How do I add my own jurisdiction's data?</t>
  </si>
  <si>
    <t>Definitions (position cursor and scroll in formula bar to read full text)</t>
  </si>
  <si>
    <t>What fiscal year should I use?</t>
  </si>
  <si>
    <t>Should we report budgeted or actual data?</t>
  </si>
  <si>
    <t>Please report only actual data for the full fiscal year, not budgeted or estimated amounts, sample data, or partial-year results.</t>
  </si>
  <si>
    <t>All data should be reported according to your own fiscal year calendar.  If your fiscal year starts July 1, then the FY2017 response would be for all activity from July 1, 2016-June 30, 2017.  If your fiscal year starts on October 1, January 1, or a different date, then please use that fiscal year calendar in your reporting.  The goal is to capture expenditures, incidents, efficiencies, and other data in a way that is consistent with your budget, CAFR, or other reports, so there is less possibility of inconsistent reporting, estimation, or miscalculation.  Please be sure to list the fiscal year of your data along on your response form(s) at the top of column G.</t>
  </si>
  <si>
    <t xml:space="preserve">For sworn police/sheriff staff, 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Please be sure to report according to your jurisdiction's fiscal year, not OSHA's.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
Sworn police/sheriff staff
● All non-civilian police/sheriff staff, regardless of the department or division where the staff who perform these services are located.
● Supervisory, non-supervisory, and direct administrative staff (e.g., police chief, captains).
● Sworn staff with general arrest powers, not limited arrest powers
● Recruits
● Temporary staff paid directly by the local government (but not temporary staff paid by another organization contracted by the local government).
● Full-time and part-time staff, regardless of funding source.
EXCLUDE
● Civilian staff, contractors, and volunteers/reservists
● Vacant positions
● Combined public safety sworn staff who carry out more generalized services across police/fire functions.INCLUDE
● Jail and holding facility staff
● Crossing guards
● Animal control officers
● Sworn staff with limited arrest powers, such as court and transport officers who can arrest only in
limited situations
</t>
  </si>
  <si>
    <t>Number of workers compensation claims made/filed during the reporting period, regardless of when the incident occurred.  NOTE: Please be sure to report according to your jurisdiction's fiscal year, not OSHA's.</t>
  </si>
  <si>
    <t>Please report actual FTEs, not budgeted.  If hours paid are entered for C51, the FTE total will be calculated for you.</t>
  </si>
  <si>
    <t>Please exclude those assigned to juvenile probation.</t>
  </si>
  <si>
    <r>
      <t xml:space="preserve">Hours paid to probation officers
INCLUDE
● Hours paid for probation officers working on </t>
    </r>
    <r>
      <rPr>
        <u/>
        <sz val="10"/>
        <rFont val="Calibri"/>
        <family val="2"/>
        <scheme val="minor"/>
      </rPr>
      <t>adult</t>
    </r>
    <r>
      <rPr>
        <sz val="10"/>
        <rFont val="Calibri"/>
        <family val="2"/>
        <scheme val="minor"/>
      </rPr>
      <t xml:space="preserve"> cases, regardless of what department or division the staff who perform these services are located in. 
● Supervisory, non-supervisory, and direct administrative or clerical staff. 
● Full-time and part-time staff, regardless of funding source. 
● All types of hours paid: regular, overtime, sick, vacation, and other paid leave, and any other hours paid. 
EXCLUDE
● Probation officers working exclusively on juvenile cases
● Overtime hours worked by employees who do not qualify for overtime pay (i.e., FLSA-exempt staff). 
● Hours paid for overhead activities (e.g., county administrator, finance department)
● Management staff not directly involved in the supervision of jail staff 
● Hours worked by contractual staff 
● Time-and-a-half multipliers. (For instance, if employees worked a total of 200 hours of overtime in the reporting period, they may have been compensated for 200*1.5 hours, or the equivalent of 300 hours of pay. However, only the straight-time 200 hours should be counted here. 
NOTE: Do not calculate hours paid by multiplying number of full-time equivalents by 2,080 hours. Please provide only actual counts of all hours paid.  </t>
    </r>
  </si>
  <si>
    <t>Probation Officers (adult): Hours paid</t>
  </si>
  <si>
    <t>If you wish to add your own data, please use the "KPI Response Template-General" and e-mail to gyoung@icma.org.</t>
  </si>
  <si>
    <t>For the short term, data should be submitted in Excel or CSV format using the KPI Response Templates - either the General form, the County form, or both (see second and fourth worksheets below) - You may then e-mail a copy of this file to gyoung@icma.org.   Please note that the "County" form contains services that are typically provided by counties, but that some of these services may be provided by other jurisdictions as well.  As upgrades are made to the data upload process, revised instructions will be posted online.</t>
  </si>
  <si>
    <t>jschadt@bettendorf.org</t>
  </si>
  <si>
    <t>Amethyst.Sloane@fortworthtexas.gov</t>
  </si>
  <si>
    <t>BStockwell@scottsdaleaz.gov</t>
  </si>
  <si>
    <t>msell@cityofgreer.org</t>
  </si>
  <si>
    <t>Lourdes.Avalos@miamidade.gov</t>
  </si>
  <si>
    <t>latoya.jackson@dallascityhall.com</t>
  </si>
  <si>
    <t>svannus@suwanee.com</t>
  </si>
  <si>
    <t>meredith.roark@decaturga.com</t>
  </si>
  <si>
    <t>JMHurley@co.mchenry.il.us</t>
  </si>
  <si>
    <t>Comments</t>
  </si>
  <si>
    <t>Mark.Thomas@fairfaxcounty.gov</t>
  </si>
  <si>
    <t>Pre-sentence reports are primarily a function of State Probation &amp; Parole as ordered through the Circuit Court.  On rare occasions, a GDC Court Judge will order a pre-sentence report on a case; however, that number has historically been less than 5 per year.  Therefore, no data is available regarding pre-sentence report preparation time at the GDC level.</t>
  </si>
  <si>
    <t>'Fairfax GDC has the Veteran’s Treatment Docket (VTD), a post-sentencing specialty court docket and the Diversion First program, a pre-trial sub unit of the Supervised Release Program (SRP).  VTD began in 2015 and it is estimated that successful participants will spend up to 2 years in the program before completion; therefore, most program participants placed at the program’s inception will close in FY17.  There were 3 successful closures from VTD FY16.  The Diversion First program began accepting cases in 2017; therefore, there is no data to report for FY16.  Annual statistical data regarding program completion should be available for Diversion First for FY18.</t>
  </si>
  <si>
    <t xml:space="preserve">There is no data available from GDC Court Services in this category.  To track whether a defendant/offender who completed a program through a specialty court or alternative program is charged for an offense within 36 months after completion would require a formal recidivism study.  To accomplish this, a database of every participant who completes a program would need to be maintained, after at least 36 months from the completion date, have an NCIC/VCIN record run, then the data from the record checks would need to be compiled an analyzed to determine who meets the criteria in this category.  Additionally, written authorization would be needed from the Virginia State Police to obtain the record checks prior to any such study.  On April 3, 2017, The Diversion First program, in collaboration with GDC Court Services, the Fairfax County Police Department, the Fairfax Sheriff’s Office and the CSB, was approved by the Virginia State Police to run a limited number of record checks (60) for a pilot study of law enforcement involved individuals who were diverted to a mental health facility.  Currently, there is not a process in place to capture the requested data.  
</t>
  </si>
  <si>
    <t>Not tracked.</t>
  </si>
  <si>
    <t>We do not track this metric</t>
  </si>
  <si>
    <t>Data is on the Community Health Dashboard - Infant Mortality Rate - latest available data is 2013</t>
  </si>
  <si>
    <t xml:space="preserve">Incomplete count (4) as data collection began in February 2016, and sewage-related complaints are managed by multiple entities outside of FCHD. </t>
  </si>
  <si>
    <t>Data is on the Community Health Dashboard - Adults 20+ who are Obese - latest available data is 2013</t>
  </si>
  <si>
    <t xml:space="preserve">Inadequate percent (100%) as data collection began in February 2016, and sewage-related complaints are managed by multiple entities outside of FCHD. </t>
  </si>
  <si>
    <t>Data is on the Community Health Dashboard - Preterm Births - latest available data is 2013</t>
  </si>
  <si>
    <t xml:space="preserve">Includes both active (67) and latent (599) tuberculosis cases for calendar year 2016.
This figure represents the total number of TB disease cases that were counted for Fairfax Health District (Fairfax County, Fairfax City, Falls Church City) in 2016 
(i.e., these individuals met the surveillance case definition for TB disease).  Source: Virginia Electronic Disease Surveillance System (VEDSS)
</t>
  </si>
  <si>
    <t>Includes both active (56/60) and latent (462/570) tuberculosis cases that completed treatment during calendar year 2016. Sources: Virginia Electronic Disease Surveillance System (VEDSS) and AVATAR</t>
  </si>
  <si>
    <t>Includes all forms of assessment (screenings, skin tests, blood tests, etc.) for calendar year 2016</t>
  </si>
  <si>
    <t>There were 2,873 offenders that were actively placed on supervision with an assigned Probation Officer through GDC Court Services or the J&amp;DR Adult Supervision Unit in FY 2016 (July 1, 2015 to June 30, 2016) and Circuit Court.</t>
  </si>
  <si>
    <t xml:space="preserve">Based on the methodology described below, 41% of offenders participating in the two probation programs (GDC Court Services Probation and JDRDC Adult Supervision Unit) are considered at high risk to re-offend and violate their conditions of probation.  The M/OST (modified offender screening tool) and if needed, the OST (offender screening tool) are administered on most of the offenders placed on active supervision (96% in FY16).  The M/OST and OST are validated risk assessment tools that measure actuarial risk/needs and are utilized statewide.  The risk levels are broken down into low, medium and high and the raw data from this instrument is available.  Offenders defined as low risk have a M/OST score of two or less criminogenic risk factors (7 or less on the OST), those defined as medium risk have a score of 7 to 20 on the OST and those defined as high risk have a score of 21 to 44 on the OST.  Medium and High Risk offenders as determined by M/OST and/or OST scores result in increased levels of supervision and are the offenders considered to be at a high risk to re-offend or violate the conditions of probation.  1,748 of the 1818 (96%) offenders placed on active supervision in FY16 were administered the M/OST and/or OST.  730 (656 medium and 74 high) of the 1,748 offenders were determined to need increased levels of supervision.  </t>
  </si>
  <si>
    <t>18.0 FTE Probation Officers; 25.5 Total FTE Probation Officers, Supevisors, Admininistrative Staff as noted in Hours Paid (cell C51)</t>
  </si>
  <si>
    <t>Federal and ICE inmates: As a % of total bookings</t>
  </si>
  <si>
    <t xml:space="preserve">SNAP, WIC, subs./free school lunches.  Exclude private or non-profit-sponsored community meals or food banks not supported by jurisdiction. </t>
  </si>
  <si>
    <r>
      <t xml:space="preserve">Of the total population of the county, what percentage received SNAP, WIC, subsidized or free school lunches, or other jurisdiction-managed food assistance?  Exclude private or non-profit-sponsored community meals or food banks not supported by the jurisdiction.  Do not report the percentage of those </t>
    </r>
    <r>
      <rPr>
        <i/>
        <sz val="10"/>
        <rFont val="Calibri"/>
        <family val="2"/>
        <scheme val="minor"/>
      </rPr>
      <t>eligible</t>
    </r>
    <r>
      <rPr>
        <sz val="10"/>
        <rFont val="Calibri"/>
        <family val="2"/>
        <scheme val="minor"/>
      </rPr>
      <t>, but rather the number actually receiving assistance divided by the total county population.</t>
    </r>
  </si>
  <si>
    <t xml:space="preserve">To be calculated as the number of housing units that are vacant divided by the total number of housing units in the jurisdiction. Both of these figures should be based on the number of individual housing units, not the number of structures. A housing unit is a house, an apartment, a group of rooms, or a single room occupied or intended for occupancy as separate living quarters. Separate living quarters are those in which the occupants do not live and eat with other persons in the structure and that have direct access from the outside of the building or through a common hall. Mobile homes, trailers, tents, and boats are counted as housing units.  
● NOTE: According to the Census bureau, a housing unit is vacant if no one is living in it at the time of enumeration, unless its occupants are only temporarily absent. Units temporarily occupied at the time of enumeration entirely by people who have a usual residence elsewhere are also classified as vacant.  New units not yet
occupied are classified as vacant housing units if construction has reached a point where all exterior windows and doors are installed and final usable floors are in place. Vacant units are excluded if they are exposed to the elements, that is, if the roof, walls, windows, or doors no longer protect the interior from the elements, or if there is positive evidence (such as a sign on the house or block) that the unit is to be demolished or is condemned. For more detailed definitions, please click https://www.census.gov/housing/hvs/definitions.pdf. </t>
  </si>
  <si>
    <t>Key Performance Indicators for Open Access Benchmarking: Data Entry Template</t>
  </si>
  <si>
    <t>What is Open Access Benchmarking?</t>
  </si>
  <si>
    <t>One of the significant challenges to benchmarking is getting everyone on the same page – not just in terms of what to measure, but how to measure it, and how to collect and analyze the data.  Through its Performance Management Advisory Committee, ICMA has been working to bring some consistency to that approach, while also limiting the need for centralized control.
The result is what’s been termed “Open Access Benchmarking.”  As the name implies, this initiative removes the barriers to jurisdiction benchmarking.  It does not assume that ICMA, a state association, or any other organization would dictate the methods, timeframe, or software by which jurisdictions enter, analyze, or report their performance data.  Rather, it focuses on a set of definitions that were developed by the Advisory Committee and a working group of jurisdictions around the country.  These definitions are posted here along with related data from those pilot communities and others who’ve participated in prior ICMA data gathering efforts.</t>
  </si>
  <si>
    <t>Key Performance Indicators for Open Access Benchmarking: Data</t>
  </si>
  <si>
    <t>INCLUDE 
● All types of cases (e.g., housing, zoning, nuisance, dangerous building or other) 
● Only those cases that reached voluntary compliance during the reporting period
Voluntary compliance: violation brought into compliance by the property owner, tenant or person responsible for the property in response to some type of notification of violation by the jurisdiction. An example of a notification would be a correction letter, a door hanger, a personal visit or telephone conversation with a person connected to the property.</t>
  </si>
  <si>
    <t>Code enforcement cases resolved through forced compliance / Total code cases available for resolution during the reporting period 
INCLUDE 
● All types of cases (e.g., housing, zoning, nuisance, dangerous building or other) 
● Only those cases that reached forced compliance during the reporting period
Forced compliance: violation brought into compliance by the jurisdiction taking some form of action that caused the violation to be resolved other than, or in addition to, a notification as addressed in Voluntary Compliance. There are three ways for this to occur; they are jurisdictional abatement, administrative hearing, or judicial hearing.</t>
  </si>
  <si>
    <t>IA</t>
  </si>
  <si>
    <t>CA</t>
  </si>
  <si>
    <t>KY</t>
  </si>
  <si>
    <t>MD</t>
  </si>
  <si>
    <t>TX</t>
  </si>
  <si>
    <t>GA</t>
  </si>
  <si>
    <t>NC</t>
  </si>
  <si>
    <t>VA</t>
  </si>
  <si>
    <t>SC</t>
  </si>
  <si>
    <t>TN</t>
  </si>
  <si>
    <t>OR</t>
  </si>
  <si>
    <t>MI</t>
  </si>
  <si>
    <t>MN</t>
  </si>
  <si>
    <t>IL</t>
  </si>
  <si>
    <t>FL</t>
  </si>
  <si>
    <t>AZ</t>
  </si>
  <si>
    <t>State:</t>
  </si>
  <si>
    <t>Jorge.Salinas@cityofalbany.net</t>
  </si>
  <si>
    <t>Fiscal Year</t>
  </si>
  <si>
    <t>Average: All Responses</t>
  </si>
  <si>
    <t>Where is this data posted online?</t>
  </si>
  <si>
    <t>https://icma.org/benchmark</t>
  </si>
  <si>
    <t>For a direct link to the most up-to-date data (the online version of this document), click here:</t>
  </si>
  <si>
    <t xml:space="preserve">https://icma.org/documents/icma-key-performance-indicators </t>
  </si>
  <si>
    <t>For a brief program overview, suitable for sharing with other jurisdictions, go to:</t>
  </si>
  <si>
    <t>Library expenditures per visitor (each visit counted separately)</t>
  </si>
  <si>
    <t>IT Help Desk Requests per Endpoint Served</t>
  </si>
  <si>
    <t>Calc33</t>
  </si>
  <si>
    <t>kevin.defebbo@bgky.org</t>
  </si>
  <si>
    <t>shari.metcalfe@durhamnc.gov</t>
  </si>
  <si>
    <t>MPhillips@bellevuewa.gov</t>
  </si>
  <si>
    <t>Scroll down</t>
  </si>
  <si>
    <t>gtownsend@mcallen.net</t>
  </si>
  <si>
    <t>Minimum</t>
  </si>
  <si>
    <t>Maximum</t>
  </si>
  <si>
    <t>Annual amount per account (excluding recycling)</t>
  </si>
  <si>
    <r>
      <t xml:space="preserve">To be calculated as total </t>
    </r>
    <r>
      <rPr>
        <u/>
        <sz val="11"/>
        <color theme="1"/>
        <rFont val="Calibri"/>
        <family val="2"/>
        <scheme val="minor"/>
      </rPr>
      <t>annual</t>
    </r>
    <r>
      <rPr>
        <sz val="11"/>
        <color theme="1"/>
        <rFont val="Calibri"/>
        <family val="2"/>
        <scheme val="minor"/>
      </rPr>
      <t xml:space="preserve"> expenditures for refuse collection and disposal divided bt the number of residential refuse accounts.
DEFINITIONS:
Expenditures, Refuse collection and disposal
INCLUDE
● Expenditures for refuse collection and disposal services performed by local government employees
and contractors paid by the local government (including supervisors and managers whose primary areas
of responsibility include refuse collection activities).
● Expenditures related to residential refuse collection, including bulk goods that may be accepted either
as part of normal routes or in special pickups.
●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 Gross amounts only; do not net against revenues received
● Any tipping fees paid and expenditures for long-hauling services, if applicable.
EXCLUDE
● Expenditures for recycling collection programs, yard waste and leaf collection programs, household
hazardous waste programs, and street sweeping.
● Overhead of a jurisdiction-wide nature (e.g., manager/CAO, clerk), not directly related to the provision
of this service.
● Capital expenditures, vehicle purchase, and vehicle replacement
NOTE: The specific inclusion of fleet, fuel, workers compensation, utilities, workers compensation and
IT-related expenditures is to recognize the fact that such expenses are typically contained in the
department budget or billed as an internal service.
Number of residential refuse collection accounts.
INCLUDE
● Accounts served by the local government, either by local government employees or by a contract that
the local government enters into with a private firm or another local government.
● Individual household accounts (whether the residents live in single-family homes, townhouses,
apartments, etc.).
● Multiple household accounts (e.g., duplexes, triplexes, apartment complexes, etc.) if the jurisdiction
considers these accounts residential. Multiple household accounts should be included wherever there is
a better fit with the service that is being provided -if the number of pickups, method of collection, and
crew staffing for multiple household accounts are consistent with residential refuse collection, include
these accounts here.
EXCLUDE
● Commercial, industrial, or other non-residential accounts.
● Homeowner association members or other residents that arrange their own contract with another
provider.</t>
    </r>
  </si>
  <si>
    <t>rkiryczun@smcgov.org</t>
  </si>
  <si>
    <t>Number of responses</t>
  </si>
  <si>
    <t>Bloomington, IL</t>
  </si>
  <si>
    <t>KS</t>
  </si>
  <si>
    <t>EWFoley@OLATHEKS.ORG</t>
  </si>
  <si>
    <t>Yes, you are welcome to upload the data presented here into whatever software you choose for further reporting, analysis or forecasting.  ICMA is working with leading vendors in the field, many of which have already uploaded the data and are supporting the analysis of these measures through their own software tools.  If you prefer, you may also use the data via Excel or other off-the-shelf products.</t>
  </si>
  <si>
    <t>There is no reporting deadline.  Jurisdictions may share data at any time and are encouraged to share updates to that data as numbers may change or to delete any numbers that are found to be inaccurate.  While ICMA encourages internal tracking of performance on a monthly or quarterly basis, only data for your full fiscal year should be shared as part of this effort.  Jurisdictions are welcome to start reporting data at any time, and can also edit or correct their data at any time.  The Performance Management Advisory Committee recommends that jurisdictions that are reporting for the second or subsequent fiscal years attempt to report their data within 100 days of the end of their fiscal year so that benchmark data is available to others in a timely manner.  This is a guideline only.  It should also be noted that if you have older data available (e.g., from 2-3 fiscal years ago), that data is also welcome as it can assist in identifying year-to-year trends.</t>
  </si>
  <si>
    <t>Sheboygan, WI</t>
  </si>
  <si>
    <t>WI</t>
  </si>
  <si>
    <t>carrie.arenz@sheboyganwi.gov</t>
  </si>
  <si>
    <t>INCLUDE
● Actual expenditures for salaries, benefits, supplies, materials acquisition, and contracted services.
● All supervisory, non-supervisory, full-time, part-time, and seasonal staff.
● All support/internal services expenditures charged, such as fleet, fuel, IT, utilities and workers
compensation.
• Expenditures, Library: Hard copy materials acquisition (e.g., books, magazines, CDs, videos, etc.)
• Expenditures, Library: Online resources acquisition/subscriptions (e.g., on-line databases, online
information services)
• Expenditures, Library: E-materials acquisition (e.g., e-books, e-audio books, e-music/recordings,
e-movies/films)
NOTE: The specific inclusion of facilities, fleet, fuel, utility, workers compensation, and IT-related
expenditures is to recognize the fact that such expenses are typically contained in the department
budget or billed as an internal service.
EXCLUDE
● Capital expenditures and facility/land acquisition</t>
  </si>
  <si>
    <t>Christian.Williams@goodyearaz.gov</t>
  </si>
  <si>
    <t>Calc 34</t>
  </si>
  <si>
    <t>IT as a share of total General Fund expenditures</t>
  </si>
  <si>
    <t>Calc 35</t>
  </si>
  <si>
    <t>Calc 36</t>
  </si>
  <si>
    <t>Libraries</t>
  </si>
  <si>
    <t>Hard copy circulation per registered borrower</t>
  </si>
  <si>
    <t>Electronic circulation per registered borrower</t>
  </si>
  <si>
    <t>INCLUDE
● Expenditures for sworn police overtime pay
EXCLUDE
● Overtime benefits (these should only be reported as part of Question A64)
● Civilian staff overtime
● Jail and holding facility staff
● Crossing guards
● Animal control officers
NOTE: Report actual expenditures, not budgeted or estimated amounts.</t>
  </si>
  <si>
    <t>INCLUDE
● All sworn police salary and benefit expenditures regardless of funding source. (For example, if a grant or revenue from the sale of seized assets is used to fund some salary and benefit expenditures, include
those expenditures here.)
● Employer contributions to pension and deferred compensation plans
● Benefit expenditures include health care, insurance, retirement, social security, workers compensation, stipends or allowances (e.g., for uniforms, vehicles), one-time bonuses, education reimbursements, flexible benefit plan contributions, lump sum payments in lieu of sick/vacation leave, and any other employee benefits that must be declared for tax purposes (as well as any benefits paid on overtime hours, although overtime salary should be excluded here and reported in Question A63).
EXCLUDE
● Civilian staff
● Jail and holding facility staff
● Crossing guards
● Animal control officers
● Overtime pay
NOTE: Report actual expenditures, not budgeted or estimated amounts.</t>
  </si>
  <si>
    <t>To be calculated as the number of IT help desk requests resolved in 0-4 hours, divided by the total nunber of IT help desk requests received (Question A42). 
DEFINITION:
● A resolved request would be one viewed as resolved by the customer. Thus, the clock would start when the customer notifies the Help Desk of the need for repair, and it would stop when the customer's service needs have been met/restored. If the jurisdiction stocks replacement parts or reserve equipment to swap with defective units, then the installation of the replacement would constitute resolution of the
repair call.</t>
  </si>
  <si>
    <t>DEFINITIONS
Top priority calls
● Traditionally, top priority calls require an immediate police response. Many jurisdictions refer to top priority calls as “Priority 1 “ or “Code 3 “ for an emergency police response. Jurisdictions
define top priority calls differently; possible examples of top priority calls might include, but are not limited to:
■ Emergency response and/or lights and sirens
■ Immediate threat to life
■ Violent criminal act in progress
■ Suspect pursuing citizen
■ Imminent critical danger
■ Possibility of major property loss
Response time for top priority calls: Average time from dispatch to arrival on scene
This is the time period from when the emergency telephone call is dispatched until a unit arrives on the scene.  The sum of Questions A69 and A70 would show the total time from call receipt to arrival.
EXCLUDE incidents outside the jurisdiction’s official service area for police patrol
NOTES:
● Enter the average for all calls that your jurisdiction defines as “top priority”, regardless of whether they match the categories outlined above.
● Please do not estimate.</t>
  </si>
  <si>
    <t xml:space="preserve">DEFINITIONS
Top priority calls
● Traditionally, top priority calls require an immediate police response. Many jurisdictions refer to top priority calls as “Priority 1 “ or “Code 3 “ for an emergency police response. Jurisdictions
define top priority calls differently; possible examples of top priority calls might include, but are not limited to:
■ Emergency response and/or lights and sirens
■ Immediate threat to life
■ Violent criminal act in progress
■ Suspect pursuing citizen
■ Imminent critical danger
■ Possibility of major property loss
Response time for top priority calls: Average time from call receipt to dispatch
This is the time period from when the telephone call first comes in (regardless of where it comes in) until a unit is dispatched. The sum of Questions A69 and A70 would show the total time from call receipt to arrival.
EXCLUDE incidents outside the jurisdiction’s official service area for police patrol
NOTES:
● Enter the average for all calls that your jurisdiction defines as “top priority”, regardless of whether they match the categories outlined above.
● Please do not estimate.
</t>
  </si>
  <si>
    <t>Sandpoint, ID</t>
  </si>
  <si>
    <t>ID</t>
  </si>
  <si>
    <t>sscoggin@sandpointidaho.gov</t>
  </si>
  <si>
    <t>Total Sick Leave Hours Used: All Employees</t>
  </si>
  <si>
    <t>Total Sick Leave Hours Used: Sworn Fire/EMS Employees</t>
  </si>
  <si>
    <t>Total Sick Leave Hours Used: Sworn Police Employees</t>
  </si>
  <si>
    <t>Total paid sick leave hours used by the designated type of employees.  FTEs should be based on actual hours paid, not budgeted positions.
DEFINITION
Sick leave hours used:
INCLUDE
● All sick leave hours taken by jurisdiction staff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all jurisdiction staff
INCLUDE
● All hours paid as reported in Question A34
EXCLUDE
● Any staff not eligible for sick leave</t>
  </si>
  <si>
    <t>Total paid sick leave hours used by the designated type of employees (Fire and EMS).  FTEs should be based on actual hours paid, not budgeted positions.
DEFINITION
Sick leave hours used:
INCLUDE
● All sick leave hours taken by sworn and non-sworn fire and EMS staff who are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fire and EMS services 
INCLUDE
● Hours paid to sworn fire/EMS staff, regardless of what department or division where the staff who perform these services are located.
● Supervisory, non-supervisory, and direct administrative staff (e.g., fire chief, battalion chiefs).
● Full-time and part-time staff, regardless of funding source.
● All types of hours paid: regular, overtime, sick, vacation, and other paid leave, and any other hours paid
EXCLUDE 
● Hours paid to any staff who do not qualify for sick leave
● Hours paid for overhead activities, such as management staff not directly involved in the supervision
of fire/EMS staff or activities.
● Overtime hours worked by employees who do not qualify for overtime pay (i.e., FLSA-exempt staff)
● Hours worked by contractual staff
● Hours worked by volunteers or paid-call staff
● Time-and-a-half multipliers. (For instance, if employees worked a total of 20 hours of overtime in the
reporting period, they may have been compensated for 20*1.5 hours, or the equivalent of 30 hours of
pay. However, only the straight-time 20 hours should be counted here.
● Any hours when a position may be vacant</t>
  </si>
  <si>
    <t>Total paid sick leave hours used by the designated type of employees (police and sheriff).  FTEs should be based on actual hours paid, not budgeted positions.
DEFINITION
Sick leave hours used:
INCLUDE
● All sick leave hours taken by sworn police and sheriff staff who are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police services 
INCLUDE
● Hours paid for services provided by sworn police and sheriff staff, regardless of the department or division in which the staff who perform these services are located.
● Recruits
● Temporary staff paid directly by the local government (but not temporary staff paid by another organization contracted by the local government).
● Staff such as communication center staff, records clerks, evidence technicians, etc.
● Supervisory, non-supervisory, and direct administrative staff (e.g., captains, police chief)
● Full-time and part-time staff, regardless of funding source.
● All types of hours paid: regular, overtime, sick, vacation, and other paid leave, and any other hours paid
EXCLUDE 
● Staff not eligible for sick leave
● Jail and holding facility staff
● Crossing guards
● Animal control officers
● Overtime hours worked by employees who do not qualify for overtime pay (i.e., FLSA-exempt staff)
● Hours worked by contractual staff
● Time-and-a-half multipliers. (For instance, if employees worked a total of 20 hours of overtime in the reporting period, they may have been compensated for 20*1.5 hours, or the equivalent of 30 hours of pay. However, only the straight-time 20 hours should be counted here</t>
  </si>
  <si>
    <t>khala.stanfield@phoenix.gov</t>
  </si>
  <si>
    <t>Lee County, FL</t>
  </si>
  <si>
    <t>FY2017</t>
  </si>
  <si>
    <t>jposey@leegov.com</t>
  </si>
  <si>
    <t>Sedona, AZ</t>
  </si>
  <si>
    <t>mmcrae@sedonaaz.gov</t>
  </si>
  <si>
    <t>Coconino County, AZ</t>
  </si>
  <si>
    <t>rbaron@coconino.az.gov</t>
  </si>
  <si>
    <t>RBracamontes@epcounty.com</t>
  </si>
  <si>
    <t>El Paso County, TX</t>
  </si>
  <si>
    <t>Time from receipt by the jurisdiction, not by the accounts payable staff.</t>
  </si>
  <si>
    <t>egoltry@wichita.gov</t>
  </si>
  <si>
    <t>Stanly County, NC</t>
  </si>
  <si>
    <t>alucas@stanlycountync.gov</t>
  </si>
  <si>
    <t>Alachua County, FL</t>
  </si>
  <si>
    <t>dbradbrook@AlachuaCounty.US</t>
  </si>
  <si>
    <t>How do I edit my data?</t>
  </si>
  <si>
    <t>If you have previously submitted data and wish to update it, simply send a new submission with the same fiscal year and the revised value.  There is no need to re-enter any other values that are not changing.  If you wish to delete any data, leave the appropriate data entry field on your new submission blank, but use the corresponding line in the comments column to indicate "Delete the prior response for this question."</t>
  </si>
  <si>
    <t>Depending on jurisdiction policy, registrations may be taken for individual classes/programs or for broader rights to use the facility as a whole. Please count registrants each time they register.  In some cases, a single recreation/community center may have multiple uses, including meeting rooms, multi-purpose rooms, gym/workout areas, swimming pools, an ice arena, or similar uses, either subject to a consolidated registration (e.g., annual resident/non-resident recreation user fee) or individual types of registrations.  Every time someone registers to use a facility – whether they do so annually, for a particular class, or for day-use, this should be counted as an individual registration.  If people are free to use the facilities without charge and without registration, please do not consider these walk-in users to be registrants.
Please exclude the rental or reservation of picnic shelters and athletic fields and the users/patrons of golf courses, driving ranges, and water parks.</t>
  </si>
  <si>
    <t>MO</t>
  </si>
  <si>
    <t>SStott@CreveCoeurmo.gov</t>
  </si>
  <si>
    <t>kimberly.olivares@austintexas.gov</t>
  </si>
  <si>
    <t>amuskopf@claytonmo.gov</t>
  </si>
  <si>
    <t>janet.woolum@mesaaz.gov</t>
  </si>
  <si>
    <t>lori.hird@okc.gov</t>
  </si>
  <si>
    <t>alyssa.mcmullin@sanantonio.gov</t>
  </si>
  <si>
    <t>NA</t>
  </si>
  <si>
    <t>phylton@richmondheights.org</t>
  </si>
  <si>
    <t>doug.dowler@okc.gov</t>
  </si>
  <si>
    <t>OK</t>
  </si>
  <si>
    <t>raglangl@kirkwoodmo.org</t>
  </si>
  <si>
    <t>Kirkwood, MO</t>
  </si>
  <si>
    <t>Findlay, OH</t>
  </si>
  <si>
    <t>OH</t>
  </si>
  <si>
    <t>emitchell@findlayohio.com</t>
  </si>
  <si>
    <t>FY2018</t>
  </si>
  <si>
    <t>Tarrant County, TX</t>
  </si>
  <si>
    <t>kboutte@tarrantcounty.com</t>
  </si>
  <si>
    <t xml:space="preserve">t-hyde@cityofmaplewood.com
</t>
  </si>
  <si>
    <t>Salisbury, NC</t>
  </si>
  <si>
    <t>eball@salisburync.gov</t>
  </si>
  <si>
    <t> 61,917</t>
  </si>
  <si>
    <t> 80,239</t>
  </si>
  <si>
    <t> 27</t>
  </si>
  <si>
    <t> 43</t>
  </si>
  <si>
    <t> 1.6</t>
  </si>
  <si>
    <t>WA</t>
  </si>
  <si>
    <t>CHattersley@bellevuewa.gov</t>
  </si>
  <si>
    <t>purich@peoriagov.org</t>
  </si>
  <si>
    <t>ASamuels@Scottsdaleaz.gov</t>
  </si>
  <si>
    <t>Texarkana, AR</t>
  </si>
  <si>
    <t xml:space="preserve">lyoung@johnsoncitytn.org' </t>
  </si>
  <si>
    <t>chelsea.monty@dallascityhall.com</t>
  </si>
  <si>
    <t>sbell@cityofnovi.org</t>
  </si>
  <si>
    <t>Median</t>
  </si>
  <si>
    <t>As jurisdictions use the response templates, pre-programmed warning flags will indicate whether a response is outside of the expected range.  Jurisdictions are also encouraged to review their data compared to prior year performance.  You may also wish to compare your initial responses against the overall average (left of the jurisdiction responses on the "Data-General" tab, or the minimum and maximum values thus far reported (to the right of the jurisdiction responses). If a figure your jurisdiction reported is later determined to be inaccurate, you are also encouraged to request such figures be deleted or submit updates.  Staff also verify questionable data with participating jurisdictions, either adding a comment as appropriate, or if the jurisdiction's methodology did not match the instructions, moving the data entirely into the comments (see red indicator triangles at the top of selected cells) .</t>
  </si>
  <si>
    <t>Summary Statistics: All Responses:</t>
  </si>
  <si>
    <t>What summary data and calculations are available?</t>
  </si>
  <si>
    <t>On the 'Data-General' worksheet, the average of all responses is calculated in column E, with additional statistics (minimum, maximum, median, and response count) listed for each measure at the far right, after the 2013 data.  After metrics A1-A80, be sure to scroll down to see the related per capita figures or other calculations.</t>
  </si>
  <si>
    <t>Total Data Points (including county metrics):</t>
  </si>
  <si>
    <t>AR</t>
  </si>
  <si>
    <t>CT</t>
  </si>
  <si>
    <t>NY</t>
  </si>
  <si>
    <t>NE</t>
  </si>
  <si>
    <t>IN</t>
  </si>
  <si>
    <t>CO</t>
  </si>
  <si>
    <t>UT</t>
  </si>
  <si>
    <t>AL</t>
  </si>
  <si>
    <t>MA</t>
  </si>
  <si>
    <t>NM</t>
  </si>
  <si>
    <t>NH</t>
  </si>
  <si>
    <t>NV</t>
  </si>
  <si>
    <t>AK</t>
  </si>
  <si>
    <t>HI</t>
  </si>
  <si>
    <t>LA</t>
  </si>
  <si>
    <t>ME</t>
  </si>
  <si>
    <t>PA</t>
  </si>
  <si>
    <t>ljohnson@bernco.gov</t>
  </si>
  <si>
    <t>sstott@crevecoeurmo.gov</t>
  </si>
  <si>
    <t>asalz@wichita.gov</t>
  </si>
  <si>
    <t>Developed park acreage: 
INCLUDE
● Any land that is as developed as the jurisdiction intends it to be, has been improved, is maintained, and is open to the public. 
● Also includes agency-owned park land that is categorized as a body of water (e.g., a pond, stream, or lake), whether or not it is currently or seasonally dry.
● Acreage only for those parks that the jurisdiction operates and maintains, whether through jurisdiction employees or contractors paid by the jurisdiction.
● Cemetery acreage, only if it is maintained by the jurisdiction's parks and recreation department.
● Golf course acreage 
EXCLUDE
● Undeveloped acreage (Any undeveloped or predominantly undeveloped land, including waterways, in and around an urban area. Examples include meadows, forests, hilltops, orchards, farms, and marshes. This also includes land that is owned by the jurisdiction, but is not used for recreational purposes, and not maintained by the jurisdiction. This acreage may be preserved as wilderness parks, conservation easements, wildlife refuges or other arrangements.)
● Green space along roadways (medians, shoulders, etc.)
● Wilderness parks and designated open space if the jurisdiction does not expend any labor or money for maintenance.
● Parks maintained by homeowners associations
● Coastal waters below the mean high-tide line</t>
  </si>
  <si>
    <t>Franklin, TN</t>
  </si>
  <si>
    <t>michael.waltersyoung@franklintn.gov</t>
  </si>
  <si>
    <t>FY2019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</si>
</sst>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0.0"/>
    <numFmt numFmtId="168" formatCode="0.0"/>
    <numFmt numFmtId="169" formatCode="#,##0.000"/>
    <numFmt numFmtId="170" formatCode="_(* #,##0_);_(* \(#,##0\);_(* &quot;-&quot;??_);_(@_)"/>
    <numFmt numFmtId="171" formatCode="_(* #,##0.0_);_(* \(#,##0.0\);_(* &quot;-&quot;??_);_(@_)"/>
    <numFmt numFmtId="172" formatCode="&quot;$&quot;#,##0.000"/>
    <numFmt numFmtId="173" formatCode="0.0000"/>
    <numFmt numFmtId="174" formatCode="0.000"/>
    <numFmt numFmtId="175" formatCode="_(&quot;$&quot;* #,##0_);_(&quot;$&quot;* \(#,##0\);_(&quot;$&quot;* &quot;-&quot;??_);_(@_)"/>
    <numFmt numFmtId="176" formatCode="0.0000%"/>
    <numFmt numFmtId="177" formatCode="0.000%"/>
  </numFmts>
  <fonts count="7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13"/>
      <color theme="3"/>
      <name val="Calibri"/>
      <family val="2"/>
      <scheme val="minor"/>
    </font>
    <font>
      <sz val="11"/>
      <color theme="0"/>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
      <b/>
      <sz val="10"/>
      <color theme="7" tint="0.79998168889431442"/>
      <name val="Calibri"/>
      <family val="2"/>
      <scheme val="minor"/>
    </font>
    <font>
      <sz val="10"/>
      <color rgb="FF9C6500"/>
      <name val="Calibri"/>
      <family val="2"/>
      <scheme val="minor"/>
    </font>
    <font>
      <sz val="10"/>
      <color theme="0"/>
      <name val="Calibri"/>
      <family val="2"/>
      <scheme val="minor"/>
    </font>
    <font>
      <b/>
      <sz val="10"/>
      <color theme="3" tint="0.79989013336588644"/>
      <name val="Calibri"/>
      <family val="2"/>
      <scheme val="minor"/>
    </font>
    <font>
      <b/>
      <sz val="10"/>
      <color rgb="FF000000"/>
      <name val="Calibri"/>
      <family val="2"/>
    </font>
    <font>
      <sz val="10"/>
      <color theme="1"/>
      <name val="Franklin Gothic Book"/>
      <family val="2"/>
    </font>
    <font>
      <sz val="10"/>
      <color indexed="8"/>
      <name val="Franklin Gothic Book"/>
      <family val="2"/>
    </font>
    <font>
      <sz val="8"/>
      <name val="Calibri"/>
      <family val="2"/>
    </font>
    <font>
      <sz val="9"/>
      <color indexed="8"/>
      <name val="Franklin Gothic Book"/>
      <family val="2"/>
    </font>
    <font>
      <sz val="10"/>
      <color theme="0"/>
      <name val="Franklin Gothic Book"/>
      <family val="2"/>
    </font>
    <font>
      <sz val="10"/>
      <color rgb="FF9C0006"/>
      <name val="Franklin Gothic Book"/>
      <family val="2"/>
    </font>
    <font>
      <b/>
      <sz val="9"/>
      <color theme="7" tint="0.79995117038483843"/>
      <name val="Franklin Gothic Book"/>
      <family val="2"/>
    </font>
    <font>
      <b/>
      <sz val="11"/>
      <color theme="8" tint="-0.24994659260841701"/>
      <name val="Franklin Gothic Book"/>
      <family val="2"/>
    </font>
    <font>
      <sz val="8"/>
      <color theme="1"/>
      <name val="Franklin Gothic Book"/>
      <family val="2"/>
    </font>
    <font>
      <sz val="10"/>
      <color rgb="FF9C6500"/>
      <name val="Franklin Gothic Book"/>
      <family val="2"/>
    </font>
    <font>
      <b/>
      <sz val="10"/>
      <color theme="3" tint="0.79989013336588644"/>
      <name val="Franklin Gothic Book"/>
      <family val="2"/>
    </font>
    <font>
      <i/>
      <sz val="8"/>
      <color theme="0" tint="-0.499984740745262"/>
      <name val="Arial Narrow"/>
      <family val="2"/>
    </font>
    <font>
      <b/>
      <sz val="11"/>
      <color theme="8" tint="-0.24994659260841701"/>
      <name val="Calibri"/>
      <family val="2"/>
      <scheme val="minor"/>
    </font>
    <font>
      <sz val="10"/>
      <color rgb="FF9C0006"/>
      <name val="Calibri"/>
      <family val="2"/>
      <scheme val="minor"/>
    </font>
    <font>
      <b/>
      <sz val="9"/>
      <color theme="7" tint="0.79995117038483843"/>
      <name val="Calibri"/>
      <family val="2"/>
      <scheme val="minor"/>
    </font>
    <font>
      <sz val="10"/>
      <color rgb="FFFA7D00"/>
      <name val="Calibri"/>
      <family val="2"/>
      <scheme val="minor"/>
    </font>
    <font>
      <b/>
      <sz val="10"/>
      <color theme="0"/>
      <name val="Calibri"/>
      <family val="2"/>
      <scheme val="minor"/>
    </font>
    <font>
      <b/>
      <sz val="9"/>
      <color theme="0"/>
      <name val="Calibri"/>
      <family val="2"/>
      <scheme val="minor"/>
    </font>
    <font>
      <sz val="9"/>
      <color rgb="FF9C0006"/>
      <name val="Calibri"/>
      <family val="2"/>
      <scheme val="minor"/>
    </font>
    <font>
      <sz val="9"/>
      <color rgb="FF006100"/>
      <name val="Calibri"/>
      <family val="2"/>
      <scheme val="minor"/>
    </font>
    <font>
      <sz val="9"/>
      <color rgb="FF9C6500"/>
      <name val="Calibri"/>
      <family val="2"/>
      <scheme val="minor"/>
    </font>
    <font>
      <i/>
      <sz val="9"/>
      <color rgb="FF7F7F7F"/>
      <name val="Calibri"/>
      <family val="2"/>
      <scheme val="minor"/>
    </font>
    <font>
      <sz val="9"/>
      <color rgb="FFFF0000"/>
      <name val="Calibri"/>
      <family val="2"/>
      <scheme val="minor"/>
    </font>
    <font>
      <sz val="10"/>
      <color theme="3" tint="0.79995117038483843"/>
      <name val="Calibri"/>
      <family val="2"/>
      <scheme val="minor"/>
    </font>
    <font>
      <b/>
      <sz val="14"/>
      <color theme="0"/>
      <name val="Calibri"/>
      <family val="2"/>
      <scheme val="minor"/>
    </font>
    <font>
      <sz val="10"/>
      <color rgb="FFFFFF00"/>
      <name val="Calibri"/>
      <family val="2"/>
      <scheme val="minor"/>
    </font>
    <font>
      <sz val="10"/>
      <name val="Arial"/>
      <family val="2"/>
    </font>
    <font>
      <sz val="10"/>
      <color indexed="8"/>
      <name val="Arial"/>
      <family val="2"/>
    </font>
    <font>
      <u/>
      <sz val="10"/>
      <color theme="10"/>
      <name val="Franklin Gothic Book"/>
      <family val="2"/>
    </font>
    <font>
      <b/>
      <sz val="11"/>
      <name val="Calibri"/>
      <family val="2"/>
      <scheme val="minor"/>
    </font>
    <font>
      <b/>
      <sz val="9"/>
      <name val="Calibri"/>
      <family val="2"/>
      <scheme val="minor"/>
    </font>
    <font>
      <sz val="11"/>
      <name val="Calibri"/>
      <family val="2"/>
      <scheme val="minor"/>
    </font>
    <font>
      <b/>
      <sz val="8"/>
      <color rgb="FF000000"/>
      <name val="Arial"/>
      <family val="2"/>
    </font>
    <font>
      <sz val="8"/>
      <color rgb="FF000000"/>
      <name val="Arial"/>
      <family val="2"/>
    </font>
    <font>
      <sz val="8"/>
      <color theme="1"/>
      <name val="Arial"/>
      <family val="2"/>
    </font>
    <font>
      <sz val="8"/>
      <color rgb="FFFF0000"/>
      <name val="Arial"/>
      <family val="2"/>
    </font>
    <font>
      <b/>
      <sz val="14"/>
      <name val="Calibri"/>
      <family val="2"/>
      <scheme val="minor"/>
    </font>
    <font>
      <sz val="10"/>
      <name val="Calibri"/>
      <family val="2"/>
      <scheme val="minor"/>
    </font>
    <font>
      <b/>
      <sz val="10"/>
      <color theme="1"/>
      <name val="Calibri"/>
      <family val="2"/>
      <scheme val="minor"/>
    </font>
    <font>
      <b/>
      <sz val="10"/>
      <name val="Calibri"/>
      <family val="2"/>
      <scheme val="minor"/>
    </font>
    <font>
      <sz val="10"/>
      <name val="Calibri"/>
      <family val="2"/>
    </font>
    <font>
      <u/>
      <sz val="10"/>
      <name val="Calibri"/>
      <family val="2"/>
      <scheme val="minor"/>
    </font>
    <font>
      <u/>
      <sz val="10"/>
      <color theme="10"/>
      <name val="Calibri"/>
      <family val="2"/>
      <scheme val="minor"/>
    </font>
    <font>
      <sz val="11"/>
      <color rgb="FF000000"/>
      <name val="Calibri"/>
      <family val="2"/>
      <scheme val="minor"/>
    </font>
    <font>
      <i/>
      <sz val="10"/>
      <name val="Calibri"/>
      <family val="2"/>
      <scheme val="minor"/>
    </font>
    <font>
      <b/>
      <sz val="8"/>
      <color theme="1"/>
      <name val="Arial"/>
      <family val="2"/>
    </font>
    <font>
      <sz val="8"/>
      <name val="Arial"/>
      <family val="2"/>
    </font>
    <font>
      <sz val="9"/>
      <color indexed="81"/>
      <name val="Tahoma"/>
      <family val="2"/>
    </font>
    <font>
      <b/>
      <sz val="9"/>
      <color indexed="81"/>
      <name val="Tahoma"/>
      <family val="2"/>
    </font>
    <font>
      <u/>
      <sz val="11"/>
      <color theme="1"/>
      <name val="Calibri"/>
      <family val="2"/>
      <scheme val="minor"/>
    </font>
    <font>
      <sz val="10"/>
      <color rgb="FF000000"/>
      <name val="Arial"/>
      <family val="2"/>
    </font>
    <font>
      <sz val="12"/>
      <color theme="1"/>
      <name val="Arial"/>
      <family val="2"/>
    </font>
    <font>
      <sz val="10"/>
      <color theme="1"/>
      <name val="Arial"/>
      <family val="2"/>
    </font>
  </fonts>
  <fills count="3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patternFill>
    </fill>
    <fill>
      <patternFill patternType="solid">
        <fgColor theme="9" tint="-4.9989318521683403E-2"/>
        <bgColor indexed="64"/>
      </patternFill>
    </fill>
    <fill>
      <patternFill patternType="solid">
        <fgColor theme="1" tint="0.24994659260841701"/>
        <bgColor indexed="64"/>
      </patternFill>
    </fill>
    <fill>
      <patternFill patternType="solid">
        <fgColor theme="4"/>
        <bgColor indexed="64"/>
      </patternFill>
    </fill>
    <fill>
      <patternFill patternType="solid">
        <fgColor rgb="FF00B0F0"/>
        <bgColor indexed="64"/>
      </patternFill>
    </fill>
    <fill>
      <patternFill patternType="solid">
        <fgColor rgb="FF00B0F0"/>
        <bgColor rgb="FF000000"/>
      </patternFill>
    </fill>
    <fill>
      <patternFill patternType="solid">
        <fgColor theme="6" tint="-0.249977111117893"/>
        <bgColor indexed="64"/>
      </patternFill>
    </fill>
    <fill>
      <patternFill patternType="solid">
        <fgColor indexed="4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DC"/>
        <bgColor indexed="64"/>
      </patternFill>
    </fill>
    <fill>
      <patternFill patternType="solid">
        <fgColor theme="5"/>
        <bgColor indexed="64"/>
      </patternFill>
    </fill>
    <fill>
      <patternFill patternType="solid">
        <fgColor theme="8" tint="-0.24994659260841701"/>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C00000"/>
      </left>
      <right style="thin">
        <color rgb="FFC00000"/>
      </right>
      <top style="thin">
        <color rgb="FFC00000"/>
      </top>
      <bottom style="thin">
        <color rgb="FFC00000"/>
      </bottom>
      <diagonal/>
    </border>
    <border>
      <left/>
      <right/>
      <top/>
      <bottom style="medium">
        <color theme="5" tint="-0.24994659260841701"/>
      </bottom>
      <diagonal/>
    </border>
    <border>
      <left style="thick">
        <color theme="0"/>
      </left>
      <right style="thick">
        <color theme="0"/>
      </right>
      <top/>
      <bottom/>
      <diagonal/>
    </border>
    <border>
      <left style="thin">
        <color theme="2" tint="-9.9948118533890809E-2"/>
      </left>
      <right style="thin">
        <color theme="2" tint="-9.9948118533890809E-2"/>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theme="0" tint="-0.14999847407452621"/>
      </right>
      <top style="thin">
        <color theme="0" tint="-0.14999847407452621"/>
      </top>
      <bottom style="thin">
        <color theme="0" tint="-0.14999847407452621"/>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s>
  <cellStyleXfs count="233">
    <xf numFmtId="0" fontId="0" fillId="0" borderId="0"/>
    <xf numFmtId="9" fontId="4" fillId="0" borderId="0" applyFont="0" applyFill="0" applyBorder="0" applyAlignment="0" applyProtection="0"/>
    <xf numFmtId="0" fontId="10" fillId="0" borderId="0"/>
    <xf numFmtId="0" fontId="10" fillId="15" borderId="0">
      <alignment horizontal="right"/>
    </xf>
    <xf numFmtId="0" fontId="12" fillId="16" borderId="1">
      <alignment horizontal="left"/>
    </xf>
    <xf numFmtId="7" fontId="10" fillId="0" borderId="0" applyFont="0" applyFill="0" applyBorder="0" applyAlignment="0" applyProtection="0"/>
    <xf numFmtId="0" fontId="10" fillId="11" borderId="4" applyNumberFormat="0" applyFont="0" applyAlignment="0" applyProtection="0"/>
    <xf numFmtId="0" fontId="13" fillId="8" borderId="0" applyNumberFormat="0" applyBorder="0" applyAlignment="0" applyProtection="0"/>
    <xf numFmtId="0" fontId="14" fillId="14" borderId="0" applyNumberFormat="0" applyBorder="0" applyAlignment="0" applyProtection="0"/>
    <xf numFmtId="0" fontId="15" fillId="17" borderId="0" applyNumberFormat="0">
      <alignment horizontal="center" vertical="center"/>
    </xf>
    <xf numFmtId="0" fontId="4" fillId="0" borderId="0"/>
    <xf numFmtId="0" fontId="4" fillId="0" borderId="0"/>
    <xf numFmtId="0" fontId="4" fillId="0" borderId="0"/>
    <xf numFmtId="3" fontId="10" fillId="18" borderId="1" applyFont="0" applyFill="0" applyBorder="0" applyAlignment="0"/>
    <xf numFmtId="164" fontId="9" fillId="0" borderId="0">
      <alignment vertical="top"/>
    </xf>
    <xf numFmtId="43" fontId="10" fillId="0" borderId="0" applyFont="0" applyFill="0" applyBorder="0" applyAlignment="0" applyProtection="0"/>
    <xf numFmtId="0" fontId="10" fillId="12" borderId="0" applyNumberFormat="0" applyBorder="0" applyAlignment="0" applyProtection="0"/>
    <xf numFmtId="9" fontId="10" fillId="0" borderId="0" applyFont="0" applyFill="0" applyBorder="0" applyAlignment="0" applyProtection="0"/>
    <xf numFmtId="0" fontId="16" fillId="19" borderId="0">
      <alignment horizontal="center" vertical="center"/>
    </xf>
    <xf numFmtId="44" fontId="10" fillId="0" borderId="0" applyFont="0" applyFill="0" applyBorder="0" applyAlignment="0" applyProtection="0"/>
    <xf numFmtId="0" fontId="4" fillId="0" borderId="0"/>
    <xf numFmtId="0" fontId="4" fillId="0" borderId="0"/>
    <xf numFmtId="0" fontId="4" fillId="0" borderId="0"/>
    <xf numFmtId="0" fontId="17" fillId="0" borderId="0"/>
    <xf numFmtId="0" fontId="21" fillId="13" borderId="0" applyNumberFormat="0" applyBorder="0" applyAlignment="0" applyProtection="0"/>
    <xf numFmtId="0" fontId="22" fillId="7" borderId="0" applyNumberFormat="0" applyBorder="0" applyAlignment="0" applyProtection="0"/>
    <xf numFmtId="3" fontId="17" fillId="22" borderId="5" applyNumberFormat="0" applyAlignment="0"/>
    <xf numFmtId="0" fontId="19" fillId="23" borderId="6"/>
    <xf numFmtId="0" fontId="23" fillId="16" borderId="1">
      <alignment horizontal="left"/>
    </xf>
    <xf numFmtId="43" fontId="18" fillId="0" borderId="0" applyFont="0" applyFill="0" applyBorder="0" applyAlignment="0" applyProtection="0"/>
    <xf numFmtId="0" fontId="21" fillId="20" borderId="0"/>
    <xf numFmtId="0" fontId="24" fillId="15" borderId="0">
      <alignment horizontal="left"/>
    </xf>
    <xf numFmtId="44" fontId="20" fillId="0" borderId="0" applyFont="0" applyFill="0" applyBorder="0" applyAlignment="0" applyProtection="0"/>
    <xf numFmtId="5" fontId="18" fillId="0" borderId="0" applyFont="0" applyFill="0" applyBorder="0" applyAlignment="0" applyProtection="0"/>
    <xf numFmtId="7" fontId="18" fillId="0" borderId="0" applyFont="0" applyFill="0" applyBorder="0" applyAlignment="0" applyProtection="0"/>
    <xf numFmtId="164" fontId="25" fillId="0" borderId="0">
      <alignment vertical="top"/>
    </xf>
    <xf numFmtId="3" fontId="18" fillId="24" borderId="5" applyNumberFormat="0" applyFont="0">
      <alignment horizontal="right"/>
    </xf>
    <xf numFmtId="0" fontId="17" fillId="15" borderId="0">
      <alignment horizontal="right"/>
    </xf>
    <xf numFmtId="0" fontId="26" fillId="8" borderId="0" applyNumberFormat="0" applyBorder="0" applyAlignment="0" applyProtection="0"/>
    <xf numFmtId="3" fontId="18" fillId="21" borderId="1" applyFont="0" applyFill="0" applyBorder="0" applyAlignment="0"/>
    <xf numFmtId="167" fontId="18" fillId="21" borderId="1" applyFont="0" applyFill="0" applyBorder="0" applyAlignment="0"/>
    <xf numFmtId="9" fontId="18" fillId="0" borderId="0" applyFont="0" applyFill="0" applyBorder="0" applyAlignment="0" applyProtection="0"/>
    <xf numFmtId="0" fontId="27" fillId="17" borderId="0" applyNumberFormat="0">
      <alignment horizontal="center" vertical="center"/>
    </xf>
    <xf numFmtId="0" fontId="28" fillId="15" borderId="0">
      <alignment horizontal="left" vertical="top" shrinkToFit="1"/>
    </xf>
    <xf numFmtId="0" fontId="24" fillId="15" borderId="0">
      <alignment horizontal="left"/>
    </xf>
    <xf numFmtId="0" fontId="17" fillId="15" borderId="0">
      <alignment horizontal="right"/>
    </xf>
    <xf numFmtId="0" fontId="8" fillId="13" borderId="0" applyNumberFormat="0" applyBorder="0" applyAlignment="0" applyProtection="0"/>
    <xf numFmtId="0" fontId="4" fillId="0" borderId="0"/>
    <xf numFmtId="0" fontId="10" fillId="0" borderId="0"/>
    <xf numFmtId="0" fontId="10" fillId="11" borderId="4" applyNumberFormat="0" applyFont="0" applyAlignment="0" applyProtection="0"/>
    <xf numFmtId="0" fontId="13" fillId="8" borderId="0" applyNumberFormat="0" applyBorder="0" applyAlignment="0" applyProtection="0"/>
    <xf numFmtId="0" fontId="14" fillId="14" borderId="0" applyNumberFormat="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10" fillId="12"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0" fontId="31" fillId="16" borderId="1">
      <alignment horizontal="left"/>
    </xf>
    <xf numFmtId="0" fontId="29" fillId="15" borderId="0">
      <alignment horizontal="left"/>
    </xf>
    <xf numFmtId="3" fontId="10" fillId="22" borderId="5" applyNumberFormat="0" applyAlignment="0"/>
    <xf numFmtId="0" fontId="14" fillId="13" borderId="0" applyNumberFormat="0" applyBorder="0" applyAlignment="0" applyProtection="0"/>
    <xf numFmtId="0" fontId="29" fillId="15" borderId="0">
      <alignment horizontal="left"/>
    </xf>
    <xf numFmtId="44" fontId="6" fillId="0" borderId="0" applyFont="0" applyFill="0" applyBorder="0" applyAlignment="0" applyProtection="0"/>
    <xf numFmtId="44" fontId="6" fillId="0" borderId="0" applyFont="0" applyFill="0" applyBorder="0" applyAlignment="0" applyProtection="0"/>
    <xf numFmtId="5" fontId="10" fillId="0" borderId="0" applyFont="0" applyFill="0" applyBorder="0" applyAlignment="0" applyProtection="0"/>
    <xf numFmtId="0" fontId="10" fillId="15" borderId="0">
      <alignment horizontal="right"/>
    </xf>
    <xf numFmtId="3" fontId="10" fillId="24" borderId="5" applyNumberFormat="0" applyFont="0">
      <alignment horizontal="right"/>
    </xf>
    <xf numFmtId="167" fontId="10" fillId="18" borderId="1" applyFont="0" applyFill="0" applyBorder="0" applyAlignment="0"/>
    <xf numFmtId="0" fontId="30" fillId="7" borderId="0" applyNumberFormat="0" applyBorder="0" applyAlignment="0" applyProtection="0"/>
    <xf numFmtId="0" fontId="14" fillId="2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41" fillId="25" borderId="0" applyNumberFormat="0">
      <alignment horizontal="left" vertical="center"/>
    </xf>
    <xf numFmtId="0" fontId="33" fillId="25" borderId="8" applyNumberFormat="0" applyProtection="0">
      <alignment horizontal="left"/>
    </xf>
    <xf numFmtId="0" fontId="38" fillId="0" borderId="0" applyNumberFormat="0" applyFill="0" applyBorder="0" applyAlignment="0" applyProtection="0"/>
    <xf numFmtId="0" fontId="36" fillId="6" borderId="0" applyNumberFormat="0" applyBorder="0" applyAlignment="0" applyProtection="0"/>
    <xf numFmtId="0" fontId="35" fillId="7" borderId="0" applyNumberFormat="0" applyBorder="0" applyAlignment="0" applyProtection="0"/>
    <xf numFmtId="0" fontId="37" fillId="8" borderId="0" applyNumberFormat="0" applyBorder="0" applyAlignment="0" applyProtection="0"/>
    <xf numFmtId="0" fontId="39" fillId="0" borderId="0" applyNumberFormat="0" applyFill="0" applyBorder="0" applyAlignment="0" applyProtection="0"/>
    <xf numFmtId="44" fontId="6" fillId="0" borderId="0" applyFont="0" applyFill="0" applyBorder="0" applyAlignment="0" applyProtection="0"/>
    <xf numFmtId="0" fontId="7" fillId="25" borderId="7" applyNumberFormat="0" applyAlignment="0" applyProtection="0"/>
    <xf numFmtId="3" fontId="9" fillId="0" borderId="0">
      <alignment vertical="top"/>
    </xf>
    <xf numFmtId="0" fontId="40" fillId="17" borderId="9" applyNumberFormat="0"/>
    <xf numFmtId="0" fontId="32" fillId="9" borderId="2" applyNumberFormat="0" applyAlignment="0" applyProtection="0"/>
    <xf numFmtId="0" fontId="34" fillId="10" borderId="3" applyNumberFormat="0" applyAlignment="0" applyProtection="0"/>
    <xf numFmtId="0" fontId="42" fillId="26" borderId="0">
      <alignment horizontal="right" wrapText="1"/>
    </xf>
    <xf numFmtId="0" fontId="4" fillId="0" borderId="0"/>
    <xf numFmtId="0" fontId="10" fillId="0" borderId="0"/>
    <xf numFmtId="0" fontId="43" fillId="0" borderId="0"/>
    <xf numFmtId="0" fontId="4" fillId="0" borderId="0"/>
    <xf numFmtId="0" fontId="10" fillId="0" borderId="0"/>
    <xf numFmtId="0" fontId="4" fillId="0" borderId="0"/>
    <xf numFmtId="0" fontId="4" fillId="0" borderId="0"/>
    <xf numFmtId="0" fontId="43" fillId="0" borderId="0"/>
    <xf numFmtId="0" fontId="4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44" fillId="0" borderId="0"/>
    <xf numFmtId="0" fontId="17" fillId="15" borderId="0">
      <alignment horizontal="right"/>
    </xf>
    <xf numFmtId="3" fontId="18" fillId="24" borderId="5" applyNumberFormat="0" applyFont="0">
      <alignment horizontal="right"/>
    </xf>
    <xf numFmtId="0" fontId="24" fillId="15" borderId="0">
      <alignment horizontal="left"/>
    </xf>
    <xf numFmtId="3" fontId="17" fillId="22" borderId="5" applyNumberFormat="0" applyAlignment="0"/>
    <xf numFmtId="0" fontId="24" fillId="15" borderId="0">
      <alignment horizontal="left"/>
    </xf>
    <xf numFmtId="0" fontId="45" fillId="0" borderId="0" applyNumberFormat="0" applyFill="0" applyBorder="0" applyAlignment="0" applyProtection="0"/>
    <xf numFmtId="0" fontId="31" fillId="16" borderId="1">
      <alignment horizontal="left"/>
    </xf>
    <xf numFmtId="0" fontId="12" fillId="16" borderId="1">
      <alignment horizontal="left"/>
    </xf>
    <xf numFmtId="0" fontId="4" fillId="0" borderId="0"/>
    <xf numFmtId="0" fontId="4" fillId="0" borderId="0"/>
    <xf numFmtId="0" fontId="4" fillId="0" borderId="0"/>
    <xf numFmtId="3" fontId="10" fillId="18" borderId="1" applyFont="0" applyFill="0" applyBorder="0" applyAlignment="0"/>
    <xf numFmtId="0" fontId="4" fillId="0" borderId="0"/>
    <xf numFmtId="0" fontId="4" fillId="0" borderId="0"/>
    <xf numFmtId="0" fontId="4" fillId="0" borderId="0"/>
    <xf numFmtId="0" fontId="23" fillId="16" borderId="1">
      <alignment horizontal="left"/>
    </xf>
    <xf numFmtId="3" fontId="18" fillId="21" borderId="1" applyFont="0" applyFill="0" applyBorder="0" applyAlignment="0"/>
    <xf numFmtId="167" fontId="18" fillId="21" borderId="1"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10" fillId="18" borderId="1" applyFont="0" applyFill="0" applyBorder="0" applyAlignment="0"/>
    <xf numFmtId="0" fontId="4" fillId="0" borderId="0"/>
    <xf numFmtId="0" fontId="4" fillId="0" borderId="0"/>
    <xf numFmtId="0" fontId="4" fillId="0" borderId="0"/>
    <xf numFmtId="0" fontId="4" fillId="0" borderId="0"/>
    <xf numFmtId="0" fontId="43" fillId="0" borderId="0"/>
    <xf numFmtId="0" fontId="43" fillId="0" borderId="0"/>
    <xf numFmtId="0" fontId="44"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44" fontId="10" fillId="0" borderId="0" applyFont="0" applyFill="0" applyBorder="0" applyAlignment="0" applyProtection="0"/>
    <xf numFmtId="0" fontId="59" fillId="0" borderId="0" applyNumberFormat="0" applyFill="0" applyBorder="0" applyAlignment="0" applyProtection="0"/>
    <xf numFmtId="0" fontId="67" fillId="0" borderId="0"/>
    <xf numFmtId="44" fontId="68" fillId="0" borderId="0" applyFont="0" applyFill="0" applyBorder="0" applyAlignment="0" applyProtection="0"/>
  </cellStyleXfs>
  <cellXfs count="951">
    <xf numFmtId="0" fontId="0" fillId="0" borderId="0" xfId="0"/>
    <xf numFmtId="0" fontId="0" fillId="0" borderId="0" xfId="0" applyFill="1"/>
    <xf numFmtId="0" fontId="0" fillId="0" borderId="0" xfId="0" applyFill="1" applyAlignment="1">
      <alignment horizontal="left" vertical="top"/>
    </xf>
    <xf numFmtId="0" fontId="0" fillId="0" borderId="0" xfId="0" applyFill="1" applyAlignment="1">
      <alignment horizontal="left" vertical="top" wrapText="1"/>
    </xf>
    <xf numFmtId="0" fontId="6" fillId="0" borderId="0" xfId="0" applyFont="1" applyFill="1"/>
    <xf numFmtId="0" fontId="6" fillId="0" borderId="0" xfId="0" applyFont="1" applyFill="1" applyBorder="1" applyAlignment="1">
      <alignment wrapText="1"/>
    </xf>
    <xf numFmtId="9" fontId="2"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xf numFmtId="0" fontId="6" fillId="0" borderId="0" xfId="0" applyFont="1" applyFill="1" applyBorder="1" applyAlignment="1">
      <alignment horizontal="left" vertical="top" wrapText="1"/>
    </xf>
    <xf numFmtId="0" fontId="6" fillId="0" borderId="0" xfId="0" applyFont="1" applyFill="1" applyBorder="1" applyAlignment="1">
      <alignment wrapText="1"/>
    </xf>
    <xf numFmtId="9" fontId="5" fillId="0" borderId="0" xfId="0" applyNumberFormat="1" applyFont="1" applyFill="1" applyBorder="1" applyAlignment="1">
      <alignment horizontal="left" vertical="top"/>
    </xf>
    <xf numFmtId="9" fontId="3" fillId="0" borderId="0" xfId="0" applyNumberFormat="1" applyFont="1" applyFill="1" applyBorder="1" applyAlignment="1">
      <alignment horizontal="left" vertical="top"/>
    </xf>
    <xf numFmtId="0" fontId="0" fillId="0" borderId="0" xfId="0" applyAlignment="1">
      <alignment wrapText="1"/>
    </xf>
    <xf numFmtId="0" fontId="1" fillId="0" borderId="0" xfId="0" applyFont="1" applyFill="1" applyAlignment="1">
      <alignment wrapText="1"/>
    </xf>
    <xf numFmtId="0" fontId="0" fillId="0" borderId="0" xfId="0" applyFill="1" applyAlignment="1"/>
    <xf numFmtId="0" fontId="0" fillId="0" borderId="0" xfId="0" applyAlignment="1">
      <alignment horizontal="left" vertical="top" wrapText="1"/>
    </xf>
    <xf numFmtId="0" fontId="2" fillId="0" borderId="0" xfId="0"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vertical="top" wrapText="1"/>
    </xf>
    <xf numFmtId="0" fontId="6" fillId="0" borderId="0" xfId="0" applyFont="1" applyFill="1"/>
    <xf numFmtId="9" fontId="6" fillId="0" borderId="0" xfId="0" applyNumberFormat="1" applyFont="1" applyFill="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0" fillId="0" borderId="0" xfId="0" applyFill="1" applyAlignment="1"/>
    <xf numFmtId="0" fontId="0" fillId="0" borderId="0" xfId="0" applyAlignment="1">
      <alignment horizontal="left" vertical="top" wrapText="1"/>
    </xf>
    <xf numFmtId="3" fontId="0" fillId="0" borderId="0" xfId="0" applyNumberFormat="1" applyFill="1" applyAlignment="1">
      <alignment horizontal="left" vertical="top" wrapText="1"/>
    </xf>
    <xf numFmtId="3" fontId="0" fillId="0" borderId="0" xfId="0" applyNumberFormat="1" applyFont="1" applyFill="1" applyAlignment="1">
      <alignment horizontal="left" vertical="top" wrapText="1"/>
    </xf>
    <xf numFmtId="0" fontId="0" fillId="0" borderId="0" xfId="0" applyFill="1"/>
    <xf numFmtId="168" fontId="6" fillId="0" borderId="0" xfId="0" applyNumberFormat="1" applyFont="1" applyFill="1" applyBorder="1" applyAlignment="1">
      <alignment horizontal="left" vertical="top"/>
    </xf>
    <xf numFmtId="168" fontId="6" fillId="0" borderId="0" xfId="0" applyNumberFormat="1" applyFont="1" applyFill="1" applyBorder="1" applyAlignment="1">
      <alignment horizontal="left" vertical="top" wrapText="1"/>
    </xf>
    <xf numFmtId="168" fontId="0" fillId="0" borderId="0" xfId="0" applyNumberFormat="1" applyAlignment="1">
      <alignment horizontal="left" vertical="top" wrapText="1"/>
    </xf>
    <xf numFmtId="168" fontId="0" fillId="0" borderId="0" xfId="0" applyNumberFormat="1" applyFill="1" applyAlignment="1">
      <alignment horizontal="left" vertical="top"/>
    </xf>
    <xf numFmtId="3" fontId="6" fillId="0" borderId="0" xfId="0" applyNumberFormat="1" applyFont="1" applyFill="1" applyBorder="1" applyAlignment="1">
      <alignment horizontal="left" vertical="top" wrapText="1"/>
    </xf>
    <xf numFmtId="9" fontId="6" fillId="0" borderId="0" xfId="0" applyNumberFormat="1" applyFont="1" applyFill="1" applyBorder="1" applyAlignment="1">
      <alignment horizontal="left" vertical="top" wrapText="1"/>
    </xf>
    <xf numFmtId="9" fontId="0" fillId="0" borderId="0" xfId="0" applyNumberFormat="1" applyFill="1" applyAlignment="1">
      <alignment horizontal="left" vertical="top" wrapText="1"/>
    </xf>
    <xf numFmtId="166" fontId="6" fillId="0" borderId="0" xfId="0" applyNumberFormat="1" applyFont="1" applyFill="1" applyBorder="1" applyAlignment="1">
      <alignment horizontal="left" vertical="top" wrapText="1"/>
    </xf>
    <xf numFmtId="166" fontId="0" fillId="0" borderId="0" xfId="0" applyNumberFormat="1" applyFill="1" applyAlignment="1">
      <alignment horizontal="left" vertical="top" wrapText="1"/>
    </xf>
    <xf numFmtId="164" fontId="6" fillId="0" borderId="0" xfId="0" applyNumberFormat="1" applyFont="1" applyFill="1" applyBorder="1" applyAlignment="1">
      <alignment horizontal="left" vertical="top" wrapText="1"/>
    </xf>
    <xf numFmtId="164" fontId="0" fillId="0" borderId="0" xfId="0" quotePrefix="1" applyNumberFormat="1" applyFont="1" applyFill="1" applyAlignment="1">
      <alignment horizontal="left" vertical="top" wrapText="1"/>
    </xf>
    <xf numFmtId="164" fontId="0" fillId="0" borderId="0" xfId="0" applyNumberFormat="1" applyFill="1" applyAlignment="1">
      <alignment horizontal="left" vertical="top" wrapText="1"/>
    </xf>
    <xf numFmtId="9" fontId="0" fillId="0" borderId="0" xfId="0" quotePrefix="1" applyNumberFormat="1" applyFont="1" applyFill="1" applyAlignment="1">
      <alignment horizontal="left" vertical="top" wrapText="1"/>
    </xf>
    <xf numFmtId="165" fontId="6" fillId="0" borderId="0" xfId="0" applyNumberFormat="1" applyFont="1" applyFill="1" applyBorder="1" applyAlignment="1">
      <alignment horizontal="left" vertical="top" wrapText="1"/>
    </xf>
    <xf numFmtId="165" fontId="0" fillId="0" borderId="0" xfId="0" applyNumberFormat="1" applyFill="1" applyAlignment="1">
      <alignment horizontal="left" vertical="top" wrapText="1"/>
    </xf>
    <xf numFmtId="167" fontId="6" fillId="0" borderId="0" xfId="0" applyNumberFormat="1" applyFont="1" applyFill="1" applyBorder="1" applyAlignment="1">
      <alignment horizontal="left" vertical="top" wrapText="1"/>
    </xf>
    <xf numFmtId="167" fontId="0" fillId="0" borderId="0" xfId="0" applyNumberFormat="1" applyFill="1" applyAlignment="1">
      <alignment horizontal="left" vertical="top" wrapText="1"/>
    </xf>
    <xf numFmtId="3" fontId="0" fillId="0" borderId="0" xfId="0" applyNumberFormat="1" applyAlignment="1">
      <alignment horizontal="left" vertical="top" wrapText="1"/>
    </xf>
    <xf numFmtId="9" fontId="1" fillId="0" borderId="0" xfId="0" applyNumberFormat="1" applyFont="1" applyFill="1" applyBorder="1" applyAlignment="1">
      <alignment vertical="top"/>
    </xf>
    <xf numFmtId="0" fontId="0" fillId="0" borderId="0" xfId="0" applyFill="1" applyAlignment="1">
      <alignment vertical="top"/>
    </xf>
    <xf numFmtId="9" fontId="6" fillId="0" borderId="0" xfId="1" applyFont="1" applyFill="1" applyBorder="1" applyAlignment="1">
      <alignment horizontal="left" vertical="top" wrapText="1"/>
    </xf>
    <xf numFmtId="9" fontId="0" fillId="0" borderId="0" xfId="1" applyFont="1" applyFill="1" applyAlignment="1">
      <alignment horizontal="left" vertical="top" wrapText="1"/>
    </xf>
    <xf numFmtId="169" fontId="0" fillId="0" borderId="0" xfId="0" applyNumberFormat="1" applyFill="1" applyAlignment="1">
      <alignment horizontal="left" vertical="top"/>
    </xf>
    <xf numFmtId="0" fontId="1" fillId="0" borderId="0" xfId="0" applyFont="1" applyFill="1" applyBorder="1" applyAlignment="1">
      <alignment horizontal="left" vertical="top" wrapText="1"/>
    </xf>
    <xf numFmtId="3" fontId="1" fillId="2" borderId="0" xfId="0" applyNumberFormat="1" applyFont="1" applyFill="1" applyBorder="1" applyAlignment="1">
      <alignment horizontal="left" vertical="top" wrapText="1"/>
    </xf>
    <xf numFmtId="9" fontId="1" fillId="2" borderId="0" xfId="0" applyNumberFormat="1" applyFont="1" applyFill="1" applyBorder="1" applyAlignment="1">
      <alignment horizontal="left" vertical="top" wrapText="1"/>
    </xf>
    <xf numFmtId="0" fontId="1" fillId="2" borderId="0" xfId="0" applyFont="1" applyFill="1" applyBorder="1" applyAlignment="1">
      <alignment horizontal="left" vertical="top" wrapText="1"/>
    </xf>
    <xf numFmtId="166"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wrapText="1"/>
    </xf>
    <xf numFmtId="3" fontId="1" fillId="3" borderId="0" xfId="0" applyNumberFormat="1" applyFont="1" applyFill="1" applyBorder="1" applyAlignment="1">
      <alignment horizontal="left" vertical="top" wrapText="1"/>
    </xf>
    <xf numFmtId="164" fontId="1" fillId="3" borderId="0" xfId="0" applyNumberFormat="1" applyFont="1" applyFill="1" applyBorder="1" applyAlignment="1">
      <alignment horizontal="left" vertical="top" wrapText="1"/>
    </xf>
    <xf numFmtId="9" fontId="1" fillId="3" borderId="0" xfId="0" applyNumberFormat="1" applyFont="1" applyFill="1" applyBorder="1" applyAlignment="1">
      <alignment horizontal="left" vertical="top" wrapText="1"/>
    </xf>
    <xf numFmtId="165" fontId="1" fillId="3" borderId="0" xfId="0" applyNumberFormat="1" applyFont="1" applyFill="1" applyBorder="1" applyAlignment="1">
      <alignment horizontal="left" vertical="top" wrapText="1"/>
    </xf>
    <xf numFmtId="165" fontId="1" fillId="2" borderId="0" xfId="0" applyNumberFormat="1" applyFont="1" applyFill="1" applyBorder="1" applyAlignment="1">
      <alignment horizontal="left" vertical="top" wrapText="1"/>
    </xf>
    <xf numFmtId="167" fontId="1" fillId="3" borderId="0" xfId="0" applyNumberFormat="1" applyFont="1" applyFill="1" applyBorder="1" applyAlignment="1">
      <alignment horizontal="left" vertical="top" wrapText="1"/>
    </xf>
    <xf numFmtId="9" fontId="1" fillId="3" borderId="0" xfId="1" applyFont="1" applyFill="1" applyBorder="1" applyAlignment="1">
      <alignment horizontal="left" vertical="top" wrapText="1"/>
    </xf>
    <xf numFmtId="164" fontId="1" fillId="2" borderId="0" xfId="0" applyNumberFormat="1" applyFont="1" applyFill="1" applyBorder="1" applyAlignment="1">
      <alignment horizontal="left" vertical="top" wrapText="1"/>
    </xf>
    <xf numFmtId="165" fontId="46" fillId="2"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1" fillId="4" borderId="0" xfId="0" applyFont="1" applyFill="1" applyBorder="1" applyAlignment="1">
      <alignment horizontal="left" vertical="top" wrapText="1"/>
    </xf>
    <xf numFmtId="168" fontId="1" fillId="4" borderId="0" xfId="0" applyNumberFormat="1"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Border="1" applyAlignment="1">
      <alignment horizontal="left" wrapText="1"/>
    </xf>
    <xf numFmtId="9" fontId="1" fillId="0" borderId="0" xfId="0" applyNumberFormat="1" applyFont="1" applyFill="1" applyAlignment="1">
      <alignment horizontal="left" wrapText="1"/>
    </xf>
    <xf numFmtId="9" fontId="6" fillId="0" borderId="0" xfId="0" applyNumberFormat="1" applyFont="1" applyFill="1" applyAlignment="1">
      <alignment horizontal="center"/>
    </xf>
    <xf numFmtId="9" fontId="5" fillId="0" borderId="0" xfId="0" applyNumberFormat="1" applyFont="1" applyFill="1" applyAlignment="1">
      <alignment horizontal="left" wrapText="1"/>
    </xf>
    <xf numFmtId="9" fontId="5" fillId="0" borderId="0" xfId="0" applyNumberFormat="1" applyFont="1" applyFill="1" applyAlignment="1">
      <alignment wrapText="1"/>
    </xf>
    <xf numFmtId="0" fontId="47" fillId="0" borderId="0" xfId="0" applyFont="1" applyFill="1" applyAlignment="1">
      <alignment wrapText="1"/>
    </xf>
    <xf numFmtId="3" fontId="0" fillId="28" borderId="1" xfId="0" applyNumberFormat="1" applyFill="1" applyBorder="1" applyAlignment="1">
      <alignment horizontal="left" vertical="top" wrapText="1"/>
    </xf>
    <xf numFmtId="0" fontId="0" fillId="0" borderId="0" xfId="0" applyFont="1" applyFill="1" applyAlignment="1">
      <alignment horizontal="left" vertical="top" wrapText="1"/>
    </xf>
    <xf numFmtId="3" fontId="0" fillId="28" borderId="1" xfId="0" applyNumberFormat="1" applyFont="1" applyFill="1" applyBorder="1" applyAlignment="1">
      <alignment horizontal="left" vertical="top"/>
    </xf>
    <xf numFmtId="0" fontId="0" fillId="0" borderId="0" xfId="0" applyFont="1" applyFill="1" applyAlignment="1">
      <alignment horizontal="left" vertical="top"/>
    </xf>
    <xf numFmtId="0" fontId="0" fillId="28" borderId="1" xfId="0" applyFill="1" applyBorder="1" applyAlignment="1">
      <alignment horizontal="left" vertical="top" wrapText="1"/>
    </xf>
    <xf numFmtId="166" fontId="0" fillId="28" borderId="1" xfId="0" applyNumberFormat="1" applyFill="1" applyBorder="1" applyAlignment="1">
      <alignment horizontal="left" vertical="top" wrapText="1"/>
    </xf>
    <xf numFmtId="167" fontId="0" fillId="28" borderId="1" xfId="0" applyNumberFormat="1" applyFill="1" applyBorder="1" applyAlignment="1">
      <alignment horizontal="left" vertical="top" wrapText="1"/>
    </xf>
    <xf numFmtId="0" fontId="0" fillId="0" borderId="0" xfId="0" quotePrefix="1" applyFont="1" applyFill="1" applyAlignment="1">
      <alignment horizontal="left" vertical="top" wrapText="1"/>
    </xf>
    <xf numFmtId="165" fontId="0" fillId="28" borderId="1" xfId="1" applyNumberFormat="1" applyFont="1" applyFill="1" applyBorder="1" applyAlignment="1">
      <alignment horizontal="left" vertical="top" wrapText="1"/>
    </xf>
    <xf numFmtId="0" fontId="48" fillId="0" borderId="0" xfId="0" applyFont="1" applyFill="1" applyBorder="1" applyAlignment="1">
      <alignment horizontal="left" vertical="top" wrapText="1"/>
    </xf>
    <xf numFmtId="164" fontId="0" fillId="28" borderId="1" xfId="0" applyNumberFormat="1" applyFill="1" applyBorder="1" applyAlignment="1">
      <alignment horizontal="left" vertical="top" wrapText="1"/>
    </xf>
    <xf numFmtId="164" fontId="0" fillId="28" borderId="1" xfId="0" quotePrefix="1" applyNumberFormat="1" applyFill="1" applyBorder="1" applyAlignment="1">
      <alignment horizontal="left" vertical="top" wrapText="1"/>
    </xf>
    <xf numFmtId="167" fontId="0" fillId="28" borderId="1" xfId="0" quotePrefix="1" applyNumberFormat="1" applyFill="1" applyBorder="1" applyAlignment="1">
      <alignment horizontal="left" vertical="top" wrapText="1"/>
    </xf>
    <xf numFmtId="0" fontId="0" fillId="28" borderId="1" xfId="0" applyFill="1" applyBorder="1" applyAlignment="1">
      <alignment horizontal="left" vertical="top"/>
    </xf>
    <xf numFmtId="167" fontId="0" fillId="2" borderId="1" xfId="0" applyNumberFormat="1" applyFill="1" applyBorder="1" applyAlignment="1">
      <alignment horizontal="left" vertical="top"/>
    </xf>
    <xf numFmtId="164" fontId="0" fillId="2" borderId="1" xfId="0" applyNumberFormat="1" applyFill="1" applyBorder="1" applyAlignment="1">
      <alignment horizontal="left" vertical="top"/>
    </xf>
    <xf numFmtId="166" fontId="0" fillId="2" borderId="1" xfId="0" applyNumberFormat="1" applyFill="1" applyBorder="1" applyAlignment="1">
      <alignment horizontal="left" vertical="top"/>
    </xf>
    <xf numFmtId="3" fontId="0" fillId="2" borderId="1" xfId="0" applyNumberFormat="1" applyFill="1" applyBorder="1" applyAlignment="1">
      <alignment horizontal="left" vertical="top"/>
    </xf>
    <xf numFmtId="165" fontId="0" fillId="2" borderId="1" xfId="0" applyNumberFormat="1" applyFill="1" applyBorder="1" applyAlignment="1">
      <alignment horizontal="left" vertical="top"/>
    </xf>
    <xf numFmtId="4" fontId="0" fillId="2" borderId="1" xfId="0" applyNumberFormat="1" applyFill="1" applyBorder="1" applyAlignment="1">
      <alignment horizontal="left" vertical="top"/>
    </xf>
    <xf numFmtId="0" fontId="0" fillId="0" borderId="0" xfId="0"/>
    <xf numFmtId="0" fontId="0" fillId="0" borderId="0" xfId="0" applyFill="1"/>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167" fontId="0" fillId="2" borderId="1" xfId="0" applyNumberFormat="1" applyFont="1" applyFill="1" applyBorder="1" applyAlignment="1">
      <alignment horizontal="right" vertical="center"/>
    </xf>
    <xf numFmtId="167" fontId="0" fillId="2" borderId="1" xfId="0" applyNumberFormat="1" applyFont="1" applyFill="1" applyBorder="1" applyAlignment="1">
      <alignment horizontal="right" vertical="center" wrapText="1"/>
    </xf>
    <xf numFmtId="168" fontId="6" fillId="0" borderId="0" xfId="0" applyNumberFormat="1" applyFont="1" applyFill="1" applyBorder="1" applyAlignment="1">
      <alignment horizontal="left" vertical="top"/>
    </xf>
    <xf numFmtId="168" fontId="6" fillId="0" borderId="0" xfId="0" applyNumberFormat="1" applyFont="1" applyFill="1" applyBorder="1" applyAlignment="1">
      <alignment horizontal="left" vertical="top" wrapText="1"/>
    </xf>
    <xf numFmtId="9" fontId="1" fillId="0" borderId="0" xfId="0" applyNumberFormat="1" applyFont="1" applyFill="1" applyAlignment="1">
      <alignment horizontal="left" vertical="top"/>
    </xf>
    <xf numFmtId="9" fontId="5" fillId="27" borderId="10" xfId="0" applyNumberFormat="1" applyFont="1" applyFill="1" applyBorder="1" applyAlignment="1">
      <alignment horizontal="center" vertical="center"/>
    </xf>
    <xf numFmtId="0" fontId="0" fillId="29" borderId="0" xfId="0" applyFill="1"/>
    <xf numFmtId="0" fontId="0" fillId="0" borderId="0" xfId="0" applyAlignme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2" borderId="0" xfId="0" applyFill="1"/>
    <xf numFmtId="3" fontId="1" fillId="3" borderId="0" xfId="0" applyNumberFormat="1" applyFont="1" applyFill="1" applyBorder="1" applyAlignment="1">
      <alignment horizontal="left" vertical="top" wrapText="1"/>
    </xf>
    <xf numFmtId="0" fontId="0" fillId="0" borderId="0" xfId="0" applyFill="1"/>
    <xf numFmtId="0" fontId="6" fillId="0" borderId="0" xfId="0" applyFont="1" applyFill="1" applyBorder="1" applyAlignment="1">
      <alignment horizontal="left" vertical="top" wrapText="1"/>
    </xf>
    <xf numFmtId="0" fontId="0" fillId="0" borderId="0" xfId="0" applyAlignment="1">
      <alignment horizontal="right"/>
    </xf>
    <xf numFmtId="0" fontId="0" fillId="0" borderId="0" xfId="0" applyFill="1" applyBorder="1" applyAlignment="1">
      <alignment vertical="top"/>
    </xf>
    <xf numFmtId="0" fontId="51" fillId="0" borderId="0" xfId="0" applyFont="1" applyFill="1" applyBorder="1" applyAlignment="1">
      <alignment vertical="top"/>
    </xf>
    <xf numFmtId="170" fontId="51" fillId="0" borderId="0" xfId="226" applyNumberFormat="1" applyFont="1" applyFill="1" applyBorder="1" applyAlignment="1">
      <alignment horizontal="right" vertical="top" wrapText="1"/>
    </xf>
    <xf numFmtId="3" fontId="51" fillId="0" borderId="0" xfId="0" applyNumberFormat="1" applyFont="1" applyFill="1" applyBorder="1" applyAlignment="1">
      <alignment vertical="top"/>
    </xf>
    <xf numFmtId="0" fontId="50" fillId="0" borderId="0" xfId="0" applyFont="1" applyFill="1" applyBorder="1" applyAlignment="1">
      <alignment vertical="top" wrapText="1" readingOrder="1"/>
    </xf>
    <xf numFmtId="170" fontId="50" fillId="0" borderId="0" xfId="226" applyNumberFormat="1" applyFont="1" applyFill="1" applyBorder="1" applyAlignment="1">
      <alignment vertical="top" wrapText="1" readingOrder="1"/>
    </xf>
    <xf numFmtId="3" fontId="51" fillId="0" borderId="0" xfId="0" applyNumberFormat="1" applyFont="1" applyFill="1" applyBorder="1" applyAlignment="1">
      <alignment vertical="top" wrapText="1"/>
    </xf>
    <xf numFmtId="3" fontId="50" fillId="0" borderId="0" xfId="0" applyNumberFormat="1" applyFont="1" applyFill="1" applyBorder="1" applyAlignment="1">
      <alignment vertical="top" wrapText="1" readingOrder="1"/>
    </xf>
    <xf numFmtId="4" fontId="50" fillId="0" borderId="0" xfId="0" applyNumberFormat="1" applyFont="1" applyFill="1" applyBorder="1" applyAlignment="1">
      <alignment vertical="top" wrapText="1" readingOrder="1"/>
    </xf>
    <xf numFmtId="9" fontId="50" fillId="0" borderId="0" xfId="1" applyFont="1" applyFill="1" applyBorder="1" applyAlignment="1">
      <alignment vertical="top" wrapText="1" readingOrder="1"/>
    </xf>
    <xf numFmtId="9" fontId="50" fillId="0" borderId="0" xfId="0" applyNumberFormat="1" applyFont="1" applyFill="1" applyBorder="1" applyAlignment="1">
      <alignment vertical="top" wrapText="1" readingOrder="1"/>
    </xf>
    <xf numFmtId="9" fontId="51" fillId="0" borderId="0" xfId="1" applyFont="1" applyFill="1" applyBorder="1" applyAlignment="1">
      <alignment vertical="top" wrapText="1"/>
    </xf>
    <xf numFmtId="0" fontId="51" fillId="0" borderId="0" xfId="0" applyFont="1" applyFill="1" applyBorder="1" applyAlignment="1">
      <alignment vertical="top" wrapText="1"/>
    </xf>
    <xf numFmtId="8" fontId="50" fillId="0" borderId="0" xfId="0" applyNumberFormat="1" applyFont="1" applyFill="1" applyBorder="1" applyAlignment="1">
      <alignment vertical="top" wrapText="1" readingOrder="1"/>
    </xf>
    <xf numFmtId="166" fontId="51" fillId="0" borderId="0" xfId="0" applyNumberFormat="1" applyFont="1" applyFill="1" applyBorder="1" applyAlignment="1">
      <alignment vertical="top" wrapText="1"/>
    </xf>
    <xf numFmtId="167" fontId="51" fillId="0" borderId="0" xfId="0" applyNumberFormat="1" applyFont="1" applyFill="1" applyBorder="1" applyAlignment="1">
      <alignment vertical="top" wrapText="1"/>
    </xf>
    <xf numFmtId="5" fontId="50" fillId="0" borderId="0" xfId="226" applyNumberFormat="1" applyFont="1" applyFill="1" applyBorder="1" applyAlignment="1">
      <alignment vertical="top" wrapText="1" readingOrder="1"/>
    </xf>
    <xf numFmtId="6" fontId="50" fillId="0" borderId="0" xfId="0" applyNumberFormat="1" applyFont="1" applyFill="1" applyBorder="1" applyAlignment="1">
      <alignment vertical="top" wrapText="1" readingOrder="1"/>
    </xf>
    <xf numFmtId="0" fontId="51" fillId="0" borderId="0" xfId="0" quotePrefix="1" applyFont="1" applyFill="1" applyBorder="1" applyAlignment="1">
      <alignment vertical="top" wrapText="1"/>
    </xf>
    <xf numFmtId="164" fontId="51" fillId="0" borderId="0" xfId="0" quotePrefix="1" applyNumberFormat="1" applyFont="1" applyFill="1" applyBorder="1" applyAlignment="1">
      <alignment vertical="top" wrapText="1"/>
    </xf>
    <xf numFmtId="9" fontId="51" fillId="0" borderId="0" xfId="1" applyNumberFormat="1" applyFont="1" applyFill="1" applyBorder="1" applyAlignment="1">
      <alignment vertical="top" wrapText="1"/>
    </xf>
    <xf numFmtId="165" fontId="51" fillId="0" borderId="0" xfId="1" applyNumberFormat="1" applyFont="1" applyFill="1" applyBorder="1" applyAlignment="1">
      <alignment vertical="top" wrapText="1"/>
    </xf>
    <xf numFmtId="3" fontId="51" fillId="0" borderId="0" xfId="0" quotePrefix="1" applyNumberFormat="1" applyFont="1" applyFill="1" applyBorder="1" applyAlignment="1">
      <alignment vertical="top" wrapText="1"/>
    </xf>
    <xf numFmtId="10" fontId="50" fillId="0" borderId="0" xfId="0" applyNumberFormat="1" applyFont="1" applyFill="1" applyBorder="1" applyAlignment="1">
      <alignment vertical="top" wrapText="1" readingOrder="1"/>
    </xf>
    <xf numFmtId="172" fontId="52" fillId="0" borderId="0" xfId="0" quotePrefix="1" applyNumberFormat="1" applyFont="1" applyFill="1" applyBorder="1" applyAlignment="1">
      <alignment vertical="top" wrapText="1"/>
    </xf>
    <xf numFmtId="164" fontId="51" fillId="0" borderId="0" xfId="0" applyNumberFormat="1" applyFont="1" applyFill="1" applyBorder="1" applyAlignment="1">
      <alignment vertical="top" wrapText="1"/>
    </xf>
    <xf numFmtId="170" fontId="51" fillId="0" borderId="0" xfId="226" applyNumberFormat="1" applyFont="1" applyFill="1" applyBorder="1" applyAlignment="1">
      <alignment vertical="top" wrapText="1"/>
    </xf>
    <xf numFmtId="0" fontId="49" fillId="0" borderId="0" xfId="0" applyFont="1" applyFill="1" applyBorder="1" applyAlignment="1">
      <alignment vertical="top" wrapText="1" readingOrder="1"/>
    </xf>
    <xf numFmtId="9" fontId="50" fillId="0" borderId="0" xfId="1" applyFont="1" applyFill="1" applyBorder="1" applyAlignment="1">
      <alignment vertical="top" wrapText="1"/>
    </xf>
    <xf numFmtId="165" fontId="51" fillId="0" borderId="0" xfId="1" quotePrefix="1" applyNumberFormat="1" applyFont="1" applyFill="1" applyBorder="1" applyAlignment="1">
      <alignment vertical="top" wrapText="1"/>
    </xf>
    <xf numFmtId="165" fontId="50" fillId="0" borderId="0" xfId="1" applyNumberFormat="1" applyFont="1" applyFill="1" applyBorder="1" applyAlignment="1">
      <alignment vertical="top" wrapText="1" readingOrder="1"/>
    </xf>
    <xf numFmtId="165" fontId="50" fillId="0" borderId="0" xfId="1" applyNumberFormat="1" applyFont="1" applyFill="1" applyBorder="1" applyAlignment="1">
      <alignment vertical="top" wrapText="1"/>
    </xf>
    <xf numFmtId="4" fontId="51" fillId="0" borderId="0" xfId="0" quotePrefix="1" applyNumberFormat="1" applyFont="1" applyFill="1" applyBorder="1" applyAlignment="1">
      <alignment vertical="top" wrapText="1"/>
    </xf>
    <xf numFmtId="170" fontId="51" fillId="0" borderId="0" xfId="226" quotePrefix="1" applyNumberFormat="1" applyFont="1" applyFill="1" applyBorder="1" applyAlignment="1">
      <alignment vertical="top" wrapText="1"/>
    </xf>
    <xf numFmtId="9" fontId="51" fillId="0" borderId="0" xfId="1" quotePrefix="1" applyFont="1" applyFill="1" applyBorder="1" applyAlignment="1">
      <alignment vertical="top" wrapText="1"/>
    </xf>
    <xf numFmtId="3" fontId="51" fillId="0" borderId="0" xfId="1" applyNumberFormat="1" applyFont="1" applyFill="1" applyBorder="1" applyAlignment="1">
      <alignment vertical="top" wrapText="1"/>
    </xf>
    <xf numFmtId="164" fontId="50" fillId="0" borderId="0" xfId="0" applyNumberFormat="1" applyFont="1" applyFill="1" applyBorder="1" applyAlignment="1">
      <alignment vertical="top" wrapText="1" readingOrder="1"/>
    </xf>
    <xf numFmtId="6" fontId="51" fillId="0" borderId="0" xfId="0" applyNumberFormat="1" applyFont="1" applyFill="1" applyBorder="1" applyAlignment="1">
      <alignment vertical="top" wrapText="1"/>
    </xf>
    <xf numFmtId="171" fontId="50" fillId="0" borderId="0" xfId="226" applyNumberFormat="1" applyFont="1" applyFill="1" applyBorder="1" applyAlignment="1">
      <alignment vertical="top" wrapText="1" readingOrder="1"/>
    </xf>
    <xf numFmtId="43" fontId="50" fillId="0" borderId="0" xfId="226" applyNumberFormat="1" applyFont="1" applyFill="1" applyBorder="1" applyAlignment="1">
      <alignment vertical="top" wrapText="1" readingOrder="1"/>
    </xf>
    <xf numFmtId="10" fontId="50" fillId="0" borderId="0" xfId="0" quotePrefix="1" applyNumberFormat="1" applyFont="1" applyFill="1" applyBorder="1" applyAlignment="1">
      <alignment vertical="top" wrapText="1" readingOrder="1"/>
    </xf>
    <xf numFmtId="167" fontId="50" fillId="2" borderId="1" xfId="0" applyNumberFormat="1" applyFont="1" applyFill="1" applyBorder="1" applyAlignment="1">
      <alignment vertical="top" wrapText="1" readingOrder="1"/>
    </xf>
    <xf numFmtId="164" fontId="50" fillId="0" borderId="0" xfId="226" applyNumberFormat="1" applyFont="1" applyFill="1" applyBorder="1" applyAlignment="1">
      <alignment vertical="top" wrapText="1" readingOrder="1"/>
    </xf>
    <xf numFmtId="5" fontId="51" fillId="0" borderId="0" xfId="227" quotePrefix="1" applyNumberFormat="1" applyFont="1" applyFill="1" applyBorder="1" applyAlignment="1">
      <alignment vertical="top" wrapText="1"/>
    </xf>
    <xf numFmtId="5" fontId="51" fillId="0" borderId="0" xfId="227" applyNumberFormat="1" applyFont="1" applyFill="1" applyBorder="1" applyAlignment="1">
      <alignment vertical="top" wrapText="1"/>
    </xf>
    <xf numFmtId="1" fontId="51" fillId="0" borderId="0" xfId="0" applyNumberFormat="1" applyFont="1" applyFill="1" applyBorder="1" applyAlignment="1">
      <alignment vertical="top" wrapText="1"/>
    </xf>
    <xf numFmtId="173" fontId="51" fillId="0" borderId="0" xfId="1" applyNumberFormat="1" applyFont="1" applyFill="1" applyBorder="1" applyAlignment="1">
      <alignment vertical="top" wrapText="1"/>
    </xf>
    <xf numFmtId="170" fontId="51" fillId="0" borderId="0" xfId="226" applyNumberFormat="1" applyFont="1" applyFill="1" applyBorder="1" applyAlignment="1">
      <alignment vertical="top"/>
    </xf>
    <xf numFmtId="164" fontId="51" fillId="0" borderId="0" xfId="227" applyNumberFormat="1" applyFont="1" applyFill="1" applyBorder="1" applyAlignment="1">
      <alignment vertical="top" wrapText="1"/>
    </xf>
    <xf numFmtId="164" fontId="51" fillId="0" borderId="0" xfId="226" applyNumberFormat="1" applyFont="1" applyFill="1" applyBorder="1" applyAlignment="1">
      <alignment vertical="top" wrapText="1"/>
    </xf>
    <xf numFmtId="173" fontId="51" fillId="0" borderId="0" xfId="0" applyNumberFormat="1" applyFont="1" applyFill="1" applyBorder="1" applyAlignment="1">
      <alignment vertical="top" wrapText="1"/>
    </xf>
    <xf numFmtId="0" fontId="51" fillId="0" borderId="0" xfId="0" applyNumberFormat="1" applyFont="1" applyFill="1" applyBorder="1" applyAlignment="1">
      <alignment vertical="top" wrapText="1"/>
    </xf>
    <xf numFmtId="174" fontId="51" fillId="0" borderId="0" xfId="0" applyNumberFormat="1" applyFont="1" applyFill="1" applyBorder="1" applyAlignment="1">
      <alignment vertical="top" wrapText="1"/>
    </xf>
    <xf numFmtId="43" fontId="51" fillId="0" borderId="0" xfId="226" applyFont="1" applyFill="1" applyBorder="1" applyAlignment="1">
      <alignment vertical="top"/>
    </xf>
    <xf numFmtId="0" fontId="0" fillId="33" borderId="0" xfId="0" applyFill="1"/>
    <xf numFmtId="0" fontId="0" fillId="31" borderId="0" xfId="0" applyFill="1"/>
    <xf numFmtId="0" fontId="0" fillId="0" borderId="0" xfId="0"/>
    <xf numFmtId="0" fontId="53" fillId="0" borderId="0" xfId="0" applyFont="1" applyFill="1"/>
    <xf numFmtId="0" fontId="54" fillId="0" borderId="0" xfId="0" applyFont="1" applyFill="1" applyAlignment="1">
      <alignment vertical="top" wrapText="1"/>
    </xf>
    <xf numFmtId="0" fontId="55" fillId="0" borderId="0" xfId="0" applyFont="1" applyAlignment="1">
      <alignment wrapText="1"/>
    </xf>
    <xf numFmtId="0" fontId="56" fillId="0" borderId="0" xfId="0" applyFont="1" applyFill="1"/>
    <xf numFmtId="0" fontId="56" fillId="0" borderId="0" xfId="0" applyFont="1" applyFill="1" applyAlignment="1">
      <alignment wrapText="1"/>
    </xf>
    <xf numFmtId="0" fontId="54" fillId="0" borderId="0" xfId="0" applyFont="1" applyFill="1" applyAlignment="1">
      <alignment horizontal="left" vertical="top" wrapText="1"/>
    </xf>
    <xf numFmtId="164" fontId="54" fillId="0" borderId="0" xfId="0" applyNumberFormat="1" applyFont="1" applyFill="1" applyAlignment="1">
      <alignment horizontal="left" vertical="top" wrapText="1"/>
    </xf>
    <xf numFmtId="0" fontId="54" fillId="0" borderId="0" xfId="0" applyFont="1" applyAlignment="1">
      <alignment horizontal="left" vertical="top" wrapText="1"/>
    </xf>
    <xf numFmtId="0" fontId="54" fillId="0" borderId="0" xfId="0" applyFont="1" applyFill="1" applyBorder="1" applyAlignment="1">
      <alignment horizontal="left" vertical="top" wrapText="1"/>
    </xf>
    <xf numFmtId="4" fontId="54" fillId="0" borderId="0" xfId="0" applyNumberFormat="1" applyFont="1" applyFill="1" applyBorder="1" applyAlignment="1">
      <alignment horizontal="left" vertical="top" wrapText="1"/>
    </xf>
    <xf numFmtId="0" fontId="57" fillId="0" borderId="0" xfId="0" applyFont="1" applyFill="1" applyAlignment="1">
      <alignment horizontal="left" vertical="top" wrapText="1"/>
    </xf>
    <xf numFmtId="0" fontId="10" fillId="0" borderId="0" xfId="0" applyFont="1" applyFill="1" applyAlignment="1">
      <alignment horizontal="left" vertical="top"/>
    </xf>
    <xf numFmtId="0" fontId="10" fillId="0" borderId="0" xfId="0" quotePrefix="1" applyFont="1" applyFill="1" applyAlignment="1">
      <alignment horizontal="left" vertical="top" wrapText="1"/>
    </xf>
    <xf numFmtId="0" fontId="10" fillId="0" borderId="0" xfId="0" applyFont="1" applyFill="1"/>
    <xf numFmtId="0" fontId="54" fillId="0" borderId="0" xfId="0" applyFont="1" applyFill="1"/>
    <xf numFmtId="0" fontId="54" fillId="0" borderId="0" xfId="0" applyFont="1" applyFill="1" applyAlignment="1">
      <alignment wrapText="1"/>
    </xf>
    <xf numFmtId="0" fontId="56" fillId="0" borderId="1" xfId="0" applyFont="1" applyBorder="1" applyAlignment="1">
      <alignment horizontal="left" vertical="top" wrapText="1"/>
    </xf>
    <xf numFmtId="0" fontId="54"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55"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56" fillId="0" borderId="1" xfId="0" applyFont="1" applyFill="1" applyBorder="1" applyAlignment="1">
      <alignment horizontal="left" vertical="top" wrapText="1"/>
    </xf>
    <xf numFmtId="0" fontId="10" fillId="0" borderId="1" xfId="0" applyFont="1" applyFill="1" applyBorder="1" applyAlignment="1">
      <alignment vertical="top" wrapText="1"/>
    </xf>
    <xf numFmtId="0" fontId="47" fillId="0" borderId="0" xfId="0" applyFont="1" applyFill="1" applyAlignment="1">
      <alignment wrapText="1"/>
    </xf>
    <xf numFmtId="0" fontId="56" fillId="0" borderId="11" xfId="0" applyFont="1" applyFill="1" applyBorder="1"/>
    <xf numFmtId="0" fontId="54"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2" fillId="0" borderId="0" xfId="0" applyFont="1" applyFill="1" applyBorder="1" applyAlignment="1">
      <alignment horizontal="left" vertical="top"/>
    </xf>
    <xf numFmtId="0" fontId="0" fillId="0" borderId="0" xfId="0"/>
    <xf numFmtId="0" fontId="54" fillId="0" borderId="0" xfId="0" applyFont="1" applyFill="1" applyAlignment="1">
      <alignment vertical="top" wrapText="1"/>
    </xf>
    <xf numFmtId="164" fontId="54" fillId="28" borderId="1" xfId="0" quotePrefix="1" applyNumberFormat="1" applyFont="1" applyFill="1" applyBorder="1" applyAlignment="1">
      <alignment horizontal="left" vertical="top" wrapText="1"/>
    </xf>
    <xf numFmtId="164" fontId="54" fillId="0" borderId="0" xfId="0" applyNumberFormat="1" applyFont="1" applyFill="1" applyAlignment="1">
      <alignment horizontal="left" vertical="top" wrapText="1"/>
    </xf>
    <xf numFmtId="3" fontId="54" fillId="28" borderId="1" xfId="0" quotePrefix="1" applyNumberFormat="1" applyFont="1" applyFill="1" applyBorder="1" applyAlignment="1">
      <alignment horizontal="left" vertical="top" wrapText="1"/>
    </xf>
    <xf numFmtId="4" fontId="54" fillId="0" borderId="0" xfId="0" applyNumberFormat="1" applyFont="1" applyFill="1" applyBorder="1" applyAlignment="1">
      <alignment horizontal="left" vertical="top" wrapText="1"/>
    </xf>
    <xf numFmtId="167" fontId="54" fillId="28" borderId="1" xfId="0" applyNumberFormat="1" applyFont="1" applyFill="1" applyBorder="1" applyAlignment="1">
      <alignment horizontal="left" vertical="top" wrapText="1"/>
    </xf>
    <xf numFmtId="3" fontId="54" fillId="28" borderId="1" xfId="0" applyNumberFormat="1" applyFont="1" applyFill="1" applyBorder="1" applyAlignment="1">
      <alignment horizontal="left" vertical="top" wrapText="1"/>
    </xf>
    <xf numFmtId="0" fontId="54" fillId="0" borderId="0" xfId="0" applyFont="1" applyFill="1" applyAlignment="1">
      <alignment wrapText="1"/>
    </xf>
    <xf numFmtId="9" fontId="6" fillId="27" borderId="10" xfId="0" applyNumberFormat="1" applyFont="1" applyFill="1" applyBorder="1" applyAlignment="1">
      <alignment horizontal="center"/>
    </xf>
    <xf numFmtId="0" fontId="56" fillId="0" borderId="1" xfId="0" applyFont="1" applyFill="1" applyBorder="1" applyAlignment="1">
      <alignment wrapText="1"/>
    </xf>
    <xf numFmtId="165" fontId="54" fillId="2" borderId="1" xfId="0" quotePrefix="1" applyNumberFormat="1" applyFont="1" applyFill="1" applyBorder="1" applyAlignment="1">
      <alignment horizontal="left" vertical="top" wrapText="1"/>
    </xf>
    <xf numFmtId="167" fontId="54" fillId="2" borderId="1" xfId="0" applyNumberFormat="1" applyFont="1" applyFill="1" applyBorder="1" applyAlignment="1">
      <alignment horizontal="left" vertical="top" wrapText="1"/>
    </xf>
    <xf numFmtId="170" fontId="54" fillId="28" borderId="1" xfId="226" quotePrefix="1" applyNumberFormat="1" applyFont="1" applyFill="1" applyBorder="1" applyAlignment="1">
      <alignment horizontal="left" vertical="top" wrapText="1"/>
    </xf>
    <xf numFmtId="0" fontId="10" fillId="0" borderId="0" xfId="0" applyFont="1" applyFill="1" applyAlignment="1">
      <alignment horizontal="right"/>
    </xf>
    <xf numFmtId="165" fontId="54" fillId="2" borderId="1" xfId="0" quotePrefix="1" applyNumberFormat="1" applyFont="1" applyFill="1" applyBorder="1" applyAlignment="1">
      <alignment horizontal="right" vertical="top" wrapText="1"/>
    </xf>
    <xf numFmtId="167" fontId="54" fillId="2" borderId="1" xfId="0" applyNumberFormat="1" applyFont="1" applyFill="1" applyBorder="1" applyAlignment="1">
      <alignment horizontal="right" vertical="top" wrapText="1"/>
    </xf>
    <xf numFmtId="9" fontId="6" fillId="27" borderId="10" xfId="0" applyNumberFormat="1" applyFont="1" applyFill="1" applyBorder="1" applyAlignment="1">
      <alignment horizontal="center"/>
    </xf>
    <xf numFmtId="165" fontId="54" fillId="28" borderId="1" xfId="0" quotePrefix="1" applyNumberFormat="1" applyFont="1" applyFill="1" applyBorder="1" applyAlignment="1">
      <alignment horizontal="center" vertical="center" wrapText="1"/>
    </xf>
    <xf numFmtId="0" fontId="10" fillId="28" borderId="1" xfId="0" quotePrefix="1" applyFont="1" applyFill="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top" wrapText="1"/>
    </xf>
    <xf numFmtId="0" fontId="3" fillId="0" borderId="0" xfId="0" applyFont="1"/>
    <xf numFmtId="0" fontId="1" fillId="0" borderId="0" xfId="0" applyFont="1" applyFill="1" applyAlignment="1">
      <alignment vertical="top"/>
    </xf>
    <xf numFmtId="0" fontId="3" fillId="0" borderId="0" xfId="0" applyFont="1" applyAlignment="1">
      <alignment wrapText="1"/>
    </xf>
    <xf numFmtId="0" fontId="11" fillId="0" borderId="0" xfId="228" applyAlignment="1">
      <alignment wrapText="1"/>
    </xf>
    <xf numFmtId="0" fontId="0" fillId="0" borderId="0" xfId="0" applyFont="1" applyAlignment="1">
      <alignment wrapText="1"/>
    </xf>
    <xf numFmtId="7" fontId="50" fillId="0" borderId="0" xfId="226" applyNumberFormat="1" applyFont="1" applyFill="1" applyBorder="1" applyAlignment="1">
      <alignment vertical="top" wrapText="1" readingOrder="1"/>
    </xf>
    <xf numFmtId="3" fontId="51" fillId="0" borderId="0" xfId="0" applyNumberFormat="1" applyFont="1" applyFill="1" applyBorder="1" applyAlignment="1">
      <alignment horizontal="left" vertical="top" wrapText="1"/>
    </xf>
    <xf numFmtId="3" fontId="51" fillId="0" borderId="0" xfId="0" applyNumberFormat="1" applyFont="1" applyFill="1" applyBorder="1" applyAlignment="1">
      <alignment horizontal="left" vertical="top"/>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165" fontId="50" fillId="0" borderId="0" xfId="0" applyNumberFormat="1" applyFont="1" applyFill="1" applyBorder="1" applyAlignment="1">
      <alignment vertical="top" wrapText="1" readingOrder="1"/>
    </xf>
    <xf numFmtId="0" fontId="59" fillId="0" borderId="0" xfId="228" applyFont="1" applyFill="1"/>
    <xf numFmtId="0" fontId="10" fillId="0" borderId="0" xfId="0" quotePrefix="1" applyFont="1" applyFill="1"/>
    <xf numFmtId="0" fontId="10" fillId="0" borderId="0" xfId="0" quotePrefix="1" applyFont="1" applyFill="1" applyBorder="1"/>
    <xf numFmtId="0" fontId="59" fillId="0" borderId="0" xfId="228" quotePrefix="1" applyFont="1" applyFill="1"/>
    <xf numFmtId="0" fontId="59" fillId="0" borderId="0" xfId="228" applyFont="1"/>
    <xf numFmtId="0" fontId="1" fillId="0" borderId="0" xfId="0" applyFont="1"/>
    <xf numFmtId="0" fontId="59" fillId="0" borderId="0" xfId="228" quotePrefix="1" applyFont="1" applyFill="1" applyBorder="1"/>
    <xf numFmtId="0" fontId="10" fillId="0" borderId="0" xfId="0" applyFont="1"/>
    <xf numFmtId="0" fontId="11" fillId="0" borderId="0" xfId="228"/>
    <xf numFmtId="164" fontId="54" fillId="0" borderId="1" xfId="0" applyNumberFormat="1" applyFont="1" applyFill="1" applyBorder="1" applyAlignment="1">
      <alignment horizontal="left" vertical="top" wrapText="1"/>
    </xf>
    <xf numFmtId="165" fontId="54" fillId="28" borderId="1" xfId="1" quotePrefix="1" applyNumberFormat="1" applyFont="1" applyFill="1" applyBorder="1" applyAlignment="1">
      <alignment horizontal="right" vertical="top" wrapText="1"/>
    </xf>
    <xf numFmtId="164" fontId="54" fillId="28" borderId="1" xfId="0" quotePrefix="1" applyNumberFormat="1" applyFont="1" applyFill="1" applyBorder="1" applyAlignment="1">
      <alignment horizontal="right" vertical="top" wrapText="1"/>
    </xf>
    <xf numFmtId="165" fontId="54" fillId="28" borderId="1" xfId="0" quotePrefix="1" applyNumberFormat="1" applyFont="1" applyFill="1" applyBorder="1" applyAlignment="1">
      <alignment horizontal="right" vertical="top" wrapText="1"/>
    </xf>
    <xf numFmtId="174" fontId="54" fillId="28" borderId="1" xfId="0" quotePrefix="1" applyNumberFormat="1" applyFont="1" applyFill="1" applyBorder="1" applyAlignment="1">
      <alignment horizontal="right" vertical="top" wrapText="1"/>
    </xf>
    <xf numFmtId="4" fontId="54" fillId="0" borderId="1" xfId="0" applyNumberFormat="1" applyFont="1" applyFill="1" applyBorder="1" applyAlignment="1">
      <alignment horizontal="left" vertical="top" wrapText="1"/>
    </xf>
    <xf numFmtId="167" fontId="54" fillId="28" borderId="1" xfId="0" applyNumberFormat="1" applyFont="1" applyFill="1" applyBorder="1" applyAlignment="1">
      <alignment horizontal="right" vertical="top" wrapText="1"/>
    </xf>
    <xf numFmtId="3" fontId="54" fillId="28" borderId="1" xfId="0" quotePrefix="1" applyNumberFormat="1" applyFont="1" applyFill="1" applyBorder="1" applyAlignment="1">
      <alignment horizontal="right" vertical="top" wrapText="1"/>
    </xf>
    <xf numFmtId="3" fontId="54" fillId="28" borderId="1" xfId="0" applyNumberFormat="1" applyFont="1" applyFill="1" applyBorder="1" applyAlignment="1">
      <alignment horizontal="right" vertical="top" wrapText="1"/>
    </xf>
    <xf numFmtId="167" fontId="54" fillId="28" borderId="1" xfId="0" quotePrefix="1" applyNumberFormat="1" applyFont="1" applyFill="1" applyBorder="1" applyAlignment="1">
      <alignment horizontal="right" vertical="top" wrapText="1"/>
    </xf>
    <xf numFmtId="164" fontId="54" fillId="34" borderId="1" xfId="0" applyNumberFormat="1" applyFont="1" applyFill="1" applyBorder="1" applyAlignment="1">
      <alignment horizontal="left" vertical="top" wrapText="1"/>
    </xf>
    <xf numFmtId="0" fontId="0" fillId="28" borderId="1" xfId="0" applyFill="1" applyBorder="1" applyAlignment="1">
      <alignment horizontal="right" vertical="top"/>
    </xf>
    <xf numFmtId="3" fontId="54" fillId="34" borderId="1" xfId="0" applyNumberFormat="1" applyFont="1" applyFill="1" applyBorder="1" applyAlignment="1">
      <alignment horizontal="left" vertical="top" wrapText="1"/>
    </xf>
    <xf numFmtId="0" fontId="54" fillId="34" borderId="1" xfId="0" applyFont="1" applyFill="1" applyBorder="1" applyAlignment="1">
      <alignment horizontal="left" vertical="top" wrapText="1"/>
    </xf>
    <xf numFmtId="3" fontId="54" fillId="34" borderId="1" xfId="0" quotePrefix="1" applyNumberFormat="1" applyFont="1" applyFill="1" applyBorder="1" applyAlignment="1">
      <alignment horizontal="left" vertical="top" wrapText="1"/>
    </xf>
    <xf numFmtId="10" fontId="0" fillId="28" borderId="1" xfId="0" applyNumberFormat="1" applyFill="1" applyBorder="1" applyAlignment="1">
      <alignment horizontal="right" vertical="top"/>
    </xf>
    <xf numFmtId="165" fontId="54" fillId="34" borderId="1" xfId="0" quotePrefix="1" applyNumberFormat="1" applyFont="1" applyFill="1" applyBorder="1" applyAlignment="1">
      <alignment horizontal="left" vertical="top" wrapText="1"/>
    </xf>
    <xf numFmtId="167" fontId="54" fillId="34" borderId="1" xfId="0" quotePrefix="1" applyNumberFormat="1" applyFont="1" applyFill="1" applyBorder="1" applyAlignment="1">
      <alignment horizontal="left" vertical="top" wrapText="1"/>
    </xf>
    <xf numFmtId="0" fontId="0" fillId="34" borderId="1" xfId="0" applyFill="1" applyBorder="1"/>
    <xf numFmtId="0" fontId="10" fillId="28" borderId="1" xfId="0" quotePrefix="1" applyFont="1" applyFill="1" applyBorder="1" applyAlignment="1">
      <alignment horizontal="right" vertical="top"/>
    </xf>
    <xf numFmtId="0" fontId="54" fillId="0" borderId="0" xfId="0" applyFont="1" applyFill="1" applyAlignment="1">
      <alignment horizontal="left" vertical="top" wrapText="1"/>
    </xf>
    <xf numFmtId="0" fontId="49" fillId="0" borderId="0" xfId="0" applyFont="1" applyFill="1" applyBorder="1" applyAlignment="1">
      <alignment horizontal="left" vertical="center" wrapText="1" readingOrder="1"/>
    </xf>
    <xf numFmtId="10" fontId="50" fillId="0" borderId="0" xfId="1" applyNumberFormat="1" applyFont="1" applyFill="1" applyBorder="1" applyAlignment="1">
      <alignment vertical="top" wrapText="1" readingOrder="1"/>
    </xf>
    <xf numFmtId="0" fontId="0" fillId="0" borderId="0" xfId="0" applyAlignment="1">
      <alignment horizontal="left" vertical="top"/>
    </xf>
    <xf numFmtId="3" fontId="0" fillId="0" borderId="0" xfId="0" applyNumberFormat="1" applyAlignment="1">
      <alignment horizontal="left" vertical="top"/>
    </xf>
    <xf numFmtId="0" fontId="0" fillId="2" borderId="0" xfId="0" applyFill="1" applyBorder="1" applyAlignment="1">
      <alignment horizontal="right" wrapText="1"/>
    </xf>
    <xf numFmtId="0" fontId="0" fillId="0" borderId="0" xfId="0" applyBorder="1" applyAlignment="1">
      <alignment vertical="top"/>
    </xf>
    <xf numFmtId="0" fontId="51" fillId="0" borderId="0" xfId="0" applyFont="1" applyBorder="1" applyAlignment="1">
      <alignment vertical="top"/>
    </xf>
    <xf numFmtId="0" fontId="0" fillId="0" borderId="0" xfId="0" applyBorder="1"/>
    <xf numFmtId="171" fontId="60" fillId="2" borderId="1" xfId="226" applyNumberFormat="1" applyFont="1" applyFill="1" applyBorder="1" applyAlignment="1">
      <alignment vertical="top" wrapText="1" readingOrder="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0" fontId="51" fillId="2" borderId="1" xfId="0" applyFont="1" applyFill="1" applyBorder="1" applyAlignment="1">
      <alignment vertical="top" wrapText="1"/>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0" fontId="51" fillId="0" borderId="0" xfId="1" applyNumberFormat="1" applyFont="1" applyFill="1" applyBorder="1" applyAlignment="1">
      <alignment horizontal="right" vertical="top" wrapText="1"/>
    </xf>
    <xf numFmtId="1" fontId="51" fillId="0" borderId="0" xfId="0" applyNumberFormat="1" applyFont="1" applyFill="1" applyBorder="1" applyAlignment="1">
      <alignment horizontal="right" vertical="top" wrapText="1"/>
    </xf>
    <xf numFmtId="0" fontId="1" fillId="0" borderId="0" xfId="0" applyFont="1" applyAlignment="1">
      <alignment wrapText="1"/>
    </xf>
    <xf numFmtId="0" fontId="1" fillId="0" borderId="0" xfId="0" applyFont="1" applyFill="1" applyBorder="1" applyAlignment="1">
      <alignment horizontal="left" vertical="center" wrapText="1"/>
    </xf>
    <xf numFmtId="0" fontId="48" fillId="0" borderId="0" xfId="228" applyFont="1" applyAlignment="1">
      <alignment wrapText="1"/>
    </xf>
    <xf numFmtId="167" fontId="0" fillId="0" borderId="0" xfId="0" applyNumberFormat="1" applyAlignment="1">
      <alignment vertical="top"/>
    </xf>
    <xf numFmtId="0" fontId="6" fillId="0" borderId="0" xfId="0" applyFont="1" applyAlignment="1">
      <alignment horizontal="left" vertical="top"/>
    </xf>
    <xf numFmtId="171" fontId="51" fillId="2" borderId="1" xfId="226" applyNumberFormat="1" applyFont="1" applyFill="1" applyBorder="1" applyAlignment="1">
      <alignment vertical="top"/>
    </xf>
    <xf numFmtId="9" fontId="1" fillId="2" borderId="0" xfId="1" applyFont="1" applyFill="1" applyBorder="1" applyAlignment="1">
      <alignment horizontal="left" vertical="top" wrapText="1"/>
    </xf>
    <xf numFmtId="171" fontId="0" fillId="0" borderId="0" xfId="226" applyNumberFormat="1" applyFont="1"/>
    <xf numFmtId="171" fontId="51" fillId="0" borderId="0" xfId="226" applyNumberFormat="1" applyFont="1" applyFill="1" applyBorder="1" applyAlignment="1">
      <alignment horizontal="right" vertical="top" wrapText="1"/>
    </xf>
    <xf numFmtId="9" fontId="0" fillId="0" borderId="0" xfId="1" applyFont="1" applyAlignment="1">
      <alignment horizontal="left" vertical="top"/>
    </xf>
    <xf numFmtId="170" fontId="0" fillId="0" borderId="0" xfId="226" applyNumberFormat="1" applyFont="1"/>
    <xf numFmtId="9" fontId="51" fillId="0" borderId="0" xfId="1" applyFont="1" applyFill="1" applyBorder="1" applyAlignment="1">
      <alignment vertical="top"/>
    </xf>
    <xf numFmtId="170" fontId="6" fillId="0" borderId="0" xfId="226" applyNumberFormat="1" applyFont="1" applyFill="1" applyBorder="1" applyAlignment="1">
      <alignment horizontal="left" vertical="top" wrapText="1"/>
    </xf>
    <xf numFmtId="170" fontId="51" fillId="0" borderId="0" xfId="226" quotePrefix="1" applyNumberFormat="1" applyFont="1" applyFill="1" applyBorder="1" applyAlignment="1">
      <alignment horizontal="right" vertical="top" wrapText="1"/>
    </xf>
    <xf numFmtId="171" fontId="6" fillId="0" borderId="0" xfId="226" applyNumberFormat="1" applyFont="1" applyFill="1" applyBorder="1" applyAlignment="1">
      <alignment horizontal="left" vertical="top" wrapText="1"/>
    </xf>
    <xf numFmtId="9" fontId="0" fillId="0" borderId="0" xfId="1" applyFont="1"/>
    <xf numFmtId="9" fontId="51" fillId="0" borderId="0" xfId="1" applyFont="1" applyFill="1" applyBorder="1" applyAlignment="1">
      <alignment horizontal="left" vertical="top" wrapText="1"/>
    </xf>
    <xf numFmtId="9" fontId="0" fillId="0" borderId="0" xfId="1" applyFont="1" applyFill="1" applyBorder="1" applyAlignment="1">
      <alignment vertical="top"/>
    </xf>
    <xf numFmtId="170" fontId="1" fillId="2" borderId="0" xfId="226" applyNumberFormat="1" applyFont="1" applyFill="1" applyBorder="1" applyAlignment="1">
      <alignment horizontal="left" vertical="top" wrapText="1"/>
    </xf>
    <xf numFmtId="0" fontId="11" fillId="0" borderId="0" xfId="228" quotePrefix="1" applyFill="1"/>
    <xf numFmtId="9" fontId="51" fillId="0" borderId="0" xfId="1" applyFont="1" applyFill="1" applyBorder="1" applyAlignment="1">
      <alignment horizontal="right" vertical="top" wrapText="1"/>
    </xf>
    <xf numFmtId="9" fontId="6" fillId="0" borderId="0" xfId="1" applyFont="1" applyFill="1" applyBorder="1" applyAlignment="1">
      <alignment horizontal="left" vertical="top" wrapText="1"/>
    </xf>
    <xf numFmtId="0" fontId="1" fillId="0" borderId="0" xfId="0" applyFont="1" applyFill="1" applyBorder="1" applyAlignment="1">
      <alignment horizontal="left" vertical="top" wrapText="1"/>
    </xf>
    <xf numFmtId="9" fontId="1" fillId="3" borderId="0" xfId="1" applyFont="1" applyFill="1" applyBorder="1" applyAlignment="1">
      <alignment horizontal="left" vertical="top" wrapText="1"/>
    </xf>
    <xf numFmtId="0" fontId="1" fillId="0" borderId="0" xfId="0" applyFont="1" applyFill="1" applyBorder="1" applyAlignment="1">
      <alignment horizontal="left" wrapText="1"/>
    </xf>
    <xf numFmtId="170" fontId="51" fillId="0" borderId="0" xfId="226" applyNumberFormat="1" applyFont="1" applyFill="1" applyBorder="1" applyAlignment="1">
      <alignment horizontal="right" vertical="top" wrapText="1"/>
    </xf>
    <xf numFmtId="170" fontId="50" fillId="0" borderId="0" xfId="226" applyNumberFormat="1" applyFont="1" applyFill="1" applyBorder="1" applyAlignment="1">
      <alignment vertical="top" wrapText="1" readingOrder="1"/>
    </xf>
    <xf numFmtId="9" fontId="50" fillId="0" borderId="0" xfId="1" applyFont="1" applyFill="1" applyBorder="1" applyAlignment="1">
      <alignment vertical="top" wrapText="1" readingOrder="1"/>
    </xf>
    <xf numFmtId="9" fontId="51" fillId="0" borderId="0" xfId="1" applyFont="1" applyFill="1" applyBorder="1" applyAlignment="1">
      <alignment vertical="top" wrapText="1"/>
    </xf>
    <xf numFmtId="5" fontId="50" fillId="0" borderId="0" xfId="226" applyNumberFormat="1" applyFont="1" applyFill="1" applyBorder="1" applyAlignment="1">
      <alignment vertical="top" wrapText="1" readingOrder="1"/>
    </xf>
    <xf numFmtId="170" fontId="51" fillId="0" borderId="0" xfId="226" applyNumberFormat="1" applyFont="1" applyFill="1" applyBorder="1" applyAlignment="1">
      <alignment vertical="top" wrapText="1"/>
    </xf>
    <xf numFmtId="165" fontId="50" fillId="0" borderId="0" xfId="1" applyNumberFormat="1" applyFont="1" applyFill="1" applyBorder="1" applyAlignment="1">
      <alignment vertical="top" wrapText="1" readingOrder="1"/>
    </xf>
    <xf numFmtId="170" fontId="51" fillId="0" borderId="0" xfId="226" quotePrefix="1" applyNumberFormat="1" applyFont="1" applyFill="1" applyBorder="1" applyAlignment="1">
      <alignment vertical="top" wrapText="1"/>
    </xf>
    <xf numFmtId="171" fontId="50" fillId="0" borderId="0" xfId="226" applyNumberFormat="1" applyFont="1" applyFill="1" applyBorder="1" applyAlignment="1">
      <alignment vertical="top" wrapText="1" readingOrder="1"/>
    </xf>
    <xf numFmtId="43" fontId="50" fillId="0" borderId="0" xfId="226" applyNumberFormat="1" applyFont="1" applyFill="1" applyBorder="1" applyAlignment="1">
      <alignment vertical="top" wrapText="1" readingOrder="1"/>
    </xf>
    <xf numFmtId="164" fontId="50" fillId="0" borderId="0" xfId="226" applyNumberFormat="1" applyFont="1" applyFill="1" applyBorder="1" applyAlignment="1">
      <alignment vertical="top" wrapText="1" readingOrder="1"/>
    </xf>
    <xf numFmtId="171" fontId="51" fillId="0" borderId="0" xfId="226" applyNumberFormat="1" applyFont="1" applyFill="1" applyBorder="1" applyAlignment="1">
      <alignment vertical="top" wrapText="1"/>
    </xf>
    <xf numFmtId="7" fontId="50" fillId="0" borderId="0" xfId="226" applyNumberFormat="1" applyFont="1" applyFill="1" applyBorder="1" applyAlignment="1">
      <alignment vertical="top" wrapText="1" readingOrder="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0" applyNumberFormat="1" applyFont="1" applyFill="1" applyBorder="1" applyAlignment="1">
      <alignment horizontal="right" vertical="top" wrapText="1"/>
    </xf>
    <xf numFmtId="3" fontId="51" fillId="0" borderId="0" xfId="0" applyNumberFormat="1" applyFont="1" applyAlignment="1">
      <alignment horizontal="right" vertical="top"/>
    </xf>
    <xf numFmtId="165" fontId="60" fillId="2" borderId="1" xfId="1" applyNumberFormat="1" applyFont="1" applyFill="1" applyBorder="1" applyAlignment="1">
      <alignment vertical="top" wrapText="1" readingOrder="1"/>
    </xf>
    <xf numFmtId="167" fontId="51" fillId="0" borderId="0" xfId="0" applyNumberFormat="1" applyFont="1" applyAlignment="1">
      <alignment horizontal="right" vertical="top"/>
    </xf>
    <xf numFmtId="3" fontId="63" fillId="0" borderId="0" xfId="0" applyNumberFormat="1" applyFont="1" applyFill="1" applyBorder="1" applyAlignment="1">
      <alignment vertical="top"/>
    </xf>
    <xf numFmtId="164" fontId="51" fillId="0" borderId="0" xfId="0" applyNumberFormat="1" applyFont="1" applyAlignment="1">
      <alignment horizontal="right" vertical="top"/>
    </xf>
    <xf numFmtId="170" fontId="51" fillId="0" borderId="0" xfId="226" applyNumberFormat="1" applyFont="1" applyAlignment="1">
      <alignment vertical="top"/>
    </xf>
    <xf numFmtId="171" fontId="60" fillId="0" borderId="1" xfId="226" applyNumberFormat="1" applyFont="1" applyFill="1" applyBorder="1" applyAlignment="1">
      <alignment vertical="top" wrapText="1" readingOrder="1"/>
    </xf>
    <xf numFmtId="9" fontId="51" fillId="0" borderId="0" xfId="1" applyFont="1" applyAlignment="1">
      <alignment horizontal="right" vertical="top"/>
    </xf>
    <xf numFmtId="165" fontId="51" fillId="0" borderId="0" xfId="1" applyNumberFormat="1" applyFont="1" applyAlignment="1">
      <alignment horizontal="right" vertical="top"/>
    </xf>
    <xf numFmtId="170" fontId="54" fillId="28" borderId="1" xfId="226" quotePrefix="1" applyNumberFormat="1" applyFont="1" applyFill="1" applyBorder="1" applyAlignment="1">
      <alignment horizontal="right" vertical="top" wrapText="1"/>
    </xf>
    <xf numFmtId="165" fontId="54" fillId="28" borderId="1" xfId="0" quotePrefix="1" applyNumberFormat="1" applyFont="1" applyFill="1" applyBorder="1" applyAlignment="1">
      <alignment horizontal="right" wrapText="1"/>
    </xf>
    <xf numFmtId="3" fontId="54" fillId="28" borderId="1" xfId="0" applyNumberFormat="1" applyFont="1" applyFill="1" applyBorder="1" applyAlignment="1">
      <alignment horizontal="right" wrapText="1"/>
    </xf>
    <xf numFmtId="167" fontId="54" fillId="28" borderId="1" xfId="0" applyNumberFormat="1" applyFont="1" applyFill="1" applyBorder="1" applyAlignment="1">
      <alignment horizontal="right" wrapText="1"/>
    </xf>
    <xf numFmtId="3" fontId="54" fillId="28" borderId="1" xfId="0" quotePrefix="1" applyNumberFormat="1" applyFont="1" applyFill="1" applyBorder="1" applyAlignment="1">
      <alignment horizontal="right" wrapText="1"/>
    </xf>
    <xf numFmtId="8" fontId="50" fillId="0" borderId="0" xfId="0" quotePrefix="1" applyNumberFormat="1" applyFont="1" applyFill="1" applyBorder="1" applyAlignment="1">
      <alignment vertical="top" wrapText="1" readingOrder="1"/>
    </xf>
    <xf numFmtId="166" fontId="51" fillId="0" borderId="0" xfId="0" quotePrefix="1" applyNumberFormat="1" applyFont="1" applyFill="1" applyBorder="1" applyAlignment="1">
      <alignment vertical="top" wrapText="1"/>
    </xf>
    <xf numFmtId="166" fontId="51" fillId="0" borderId="0" xfId="0" applyNumberFormat="1" applyFont="1" applyAlignment="1">
      <alignment horizontal="right" vertical="top"/>
    </xf>
    <xf numFmtId="4" fontId="51" fillId="0" borderId="0" xfId="0" applyNumberFormat="1" applyFont="1" applyAlignment="1">
      <alignment horizontal="right" vertical="top"/>
    </xf>
    <xf numFmtId="0" fontId="59" fillId="0" borderId="0" xfId="228" applyFont="1" applyAlignment="1"/>
    <xf numFmtId="0" fontId="0" fillId="0" borderId="0" xfId="0"/>
    <xf numFmtId="0" fontId="51" fillId="0" borderId="0" xfId="0" applyFont="1"/>
    <xf numFmtId="0" fontId="51" fillId="0" borderId="0" xfId="0" applyFont="1" applyAlignment="1">
      <alignment vertical="top"/>
    </xf>
    <xf numFmtId="0" fontId="51" fillId="0" borderId="0" xfId="0" applyFont="1" applyAlignment="1">
      <alignment wrapText="1"/>
    </xf>
    <xf numFmtId="0" fontId="56" fillId="0" borderId="0" xfId="0" applyFont="1" applyFill="1" applyAlignment="1">
      <alignment vertical="top" wrapText="1"/>
    </xf>
    <xf numFmtId="165" fontId="54" fillId="28" borderId="1" xfId="0" quotePrefix="1" applyNumberFormat="1" applyFont="1" applyFill="1" applyBorder="1" applyAlignment="1">
      <alignment horizontal="left" vertical="top" wrapText="1"/>
    </xf>
    <xf numFmtId="0" fontId="10" fillId="28" borderId="1" xfId="0" quotePrefix="1" applyFont="1" applyFill="1" applyBorder="1" applyAlignment="1">
      <alignment horizontal="left" vertical="top"/>
    </xf>
    <xf numFmtId="4" fontId="54" fillId="28" borderId="1" xfId="0" quotePrefix="1" applyNumberFormat="1" applyFont="1" applyFill="1" applyBorder="1" applyAlignment="1">
      <alignment horizontal="right" vertical="top" wrapText="1"/>
    </xf>
    <xf numFmtId="166" fontId="54" fillId="28" borderId="1" xfId="0" quotePrefix="1" applyNumberFormat="1" applyFont="1" applyFill="1" applyBorder="1" applyAlignment="1">
      <alignment horizontal="right" vertical="top" wrapText="1"/>
    </xf>
    <xf numFmtId="0" fontId="50" fillId="0" borderId="0" xfId="0" applyFont="1" applyFill="1" applyBorder="1" applyAlignment="1">
      <alignment horizontal="right" vertical="top" wrapText="1" readingOrder="1"/>
    </xf>
    <xf numFmtId="3" fontId="50" fillId="0" borderId="0" xfId="0" applyNumberFormat="1" applyFont="1" applyFill="1" applyBorder="1" applyAlignment="1">
      <alignment horizontal="right" vertical="top" wrapText="1" readingOrder="1"/>
    </xf>
    <xf numFmtId="0" fontId="49" fillId="0" borderId="0" xfId="0" applyFont="1" applyFill="1" applyBorder="1" applyAlignment="1">
      <alignment horizontal="right" vertical="top" wrapText="1" readingOrder="1"/>
    </xf>
    <xf numFmtId="171" fontId="50" fillId="0" borderId="0" xfId="226" applyNumberFormat="1" applyFont="1" applyFill="1" applyBorder="1" applyAlignment="1">
      <alignment horizontal="right" vertical="top" wrapText="1" readingOrder="1"/>
    </xf>
    <xf numFmtId="9" fontId="50" fillId="0" borderId="0" xfId="1" applyFont="1" applyFill="1" applyBorder="1" applyAlignment="1">
      <alignment horizontal="right" vertical="top" wrapText="1" readingOrder="1"/>
    </xf>
    <xf numFmtId="165" fontId="50" fillId="0" borderId="0" xfId="0" applyNumberFormat="1" applyFont="1" applyFill="1" applyBorder="1" applyAlignment="1">
      <alignment horizontal="right" vertical="top" wrapText="1" readingOrder="1"/>
    </xf>
    <xf numFmtId="9" fontId="50" fillId="0" borderId="0" xfId="0" applyNumberFormat="1" applyFont="1" applyFill="1" applyBorder="1" applyAlignment="1">
      <alignment horizontal="right" vertical="top" wrapText="1" readingOrder="1"/>
    </xf>
    <xf numFmtId="164" fontId="50" fillId="0" borderId="0" xfId="0" applyNumberFormat="1" applyFont="1" applyFill="1" applyBorder="1" applyAlignment="1">
      <alignment horizontal="right" vertical="top" wrapText="1" readingOrder="1"/>
    </xf>
    <xf numFmtId="170" fontId="50" fillId="0" borderId="0" xfId="226" applyNumberFormat="1" applyFont="1" applyFill="1" applyBorder="1" applyAlignment="1">
      <alignment horizontal="right" vertical="top" wrapText="1" readingOrder="1"/>
    </xf>
    <xf numFmtId="0" fontId="51" fillId="0" borderId="0" xfId="0" applyFont="1" applyFill="1" applyBorder="1" applyAlignment="1">
      <alignment horizontal="left" vertical="top" wrapText="1"/>
    </xf>
    <xf numFmtId="0" fontId="0" fillId="0" borderId="0" xfId="0" applyAlignment="1">
      <alignment horizontal="right" vertical="top"/>
    </xf>
    <xf numFmtId="0" fontId="62" fillId="0" borderId="0" xfId="0" applyFont="1" applyFill="1" applyBorder="1" applyAlignment="1">
      <alignment horizontal="left" vertical="top" wrapText="1"/>
    </xf>
    <xf numFmtId="14" fontId="62" fillId="0" borderId="0" xfId="0" applyNumberFormat="1" applyFont="1" applyFill="1" applyBorder="1" applyAlignment="1">
      <alignment horizontal="left" vertical="top" wrapText="1"/>
    </xf>
    <xf numFmtId="0" fontId="0" fillId="0" borderId="0" xfId="0" applyFont="1" applyAlignment="1">
      <alignment horizontal="left" vertical="top"/>
    </xf>
    <xf numFmtId="167" fontId="0" fillId="0" borderId="0" xfId="0" applyNumberFormat="1" applyBorder="1" applyAlignment="1">
      <alignment vertical="top"/>
    </xf>
    <xf numFmtId="9" fontId="59" fillId="0" borderId="0" xfId="228" applyNumberFormat="1" applyFont="1" applyFill="1" applyBorder="1" applyAlignment="1">
      <alignment horizontal="left"/>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166" fontId="50" fillId="0" borderId="0" xfId="0" applyNumberFormat="1" applyFont="1" applyFill="1" applyBorder="1" applyAlignment="1">
      <alignment vertical="top" wrapText="1" readingOrder="1"/>
    </xf>
    <xf numFmtId="3" fontId="51" fillId="0" borderId="0" xfId="0" applyNumberFormat="1" applyFont="1" applyFill="1" applyBorder="1" applyAlignment="1">
      <alignment horizontal="right" vertical="center"/>
    </xf>
    <xf numFmtId="166" fontId="50" fillId="0" borderId="0" xfId="0" applyNumberFormat="1" applyFont="1" applyFill="1" applyBorder="1" applyAlignment="1">
      <alignment horizontal="right" vertical="top" wrapText="1" readingOrder="1"/>
    </xf>
    <xf numFmtId="167" fontId="51" fillId="0" borderId="0" xfId="0" applyNumberFormat="1" applyFont="1" applyAlignment="1">
      <alignment vertical="top"/>
    </xf>
    <xf numFmtId="165" fontId="0" fillId="0" borderId="0" xfId="1" applyNumberFormat="1" applyFont="1" applyAlignment="1">
      <alignment horizontal="left" vertical="top"/>
    </xf>
    <xf numFmtId="165" fontId="6" fillId="0" borderId="0" xfId="1" applyNumberFormat="1" applyFont="1" applyFill="1" applyBorder="1" applyAlignment="1">
      <alignment horizontal="left" vertical="top" wrapText="1"/>
    </xf>
    <xf numFmtId="165" fontId="1" fillId="3" borderId="0" xfId="1" applyNumberFormat="1" applyFont="1" applyFill="1" applyBorder="1" applyAlignment="1">
      <alignment horizontal="left" vertical="top" wrapText="1"/>
    </xf>
    <xf numFmtId="165" fontId="0" fillId="0" borderId="0" xfId="1" applyNumberFormat="1" applyFont="1"/>
    <xf numFmtId="171" fontId="1" fillId="3" borderId="0" xfId="226" applyNumberFormat="1" applyFont="1" applyFill="1" applyBorder="1" applyAlignment="1">
      <alignment vertical="top" wrapText="1"/>
    </xf>
    <xf numFmtId="43" fontId="60" fillId="2" borderId="1" xfId="226" applyNumberFormat="1" applyFont="1" applyFill="1" applyBorder="1" applyAlignment="1">
      <alignment vertical="top" wrapText="1" readingOrder="1"/>
    </xf>
    <xf numFmtId="3" fontId="50" fillId="0" borderId="0" xfId="231" applyNumberFormat="1" applyFont="1" applyFill="1" applyAlignment="1">
      <alignment horizontal="right" vertical="top" wrapText="1"/>
    </xf>
    <xf numFmtId="167" fontId="50" fillId="0" borderId="0" xfId="231" applyNumberFormat="1" applyFont="1" applyFill="1" applyAlignment="1">
      <alignment horizontal="right" vertical="top"/>
    </xf>
    <xf numFmtId="9" fontId="50" fillId="0" borderId="0" xfId="231" applyNumberFormat="1" applyFont="1" applyFill="1" applyAlignment="1">
      <alignment horizontal="right" vertical="top" wrapText="1"/>
    </xf>
    <xf numFmtId="166" fontId="50" fillId="0" borderId="0" xfId="231" applyNumberFormat="1" applyFont="1" applyFill="1" applyAlignment="1">
      <alignment horizontal="right" vertical="top" wrapText="1"/>
    </xf>
    <xf numFmtId="164" fontId="50" fillId="0" borderId="0" xfId="231" applyNumberFormat="1" applyFont="1" applyFill="1" applyAlignment="1">
      <alignment horizontal="right" vertical="top" wrapText="1"/>
    </xf>
    <xf numFmtId="165" fontId="50" fillId="0" borderId="0" xfId="1" applyNumberFormat="1" applyFont="1" applyFill="1" applyAlignment="1">
      <alignment horizontal="right" vertical="top" wrapText="1"/>
    </xf>
    <xf numFmtId="0" fontId="50" fillId="0" borderId="0" xfId="231" applyFont="1" applyFill="1" applyAlignment="1">
      <alignment horizontal="right" vertical="top" wrapText="1"/>
    </xf>
    <xf numFmtId="165" fontId="50" fillId="0" borderId="0" xfId="231" applyNumberFormat="1" applyFont="1" applyFill="1" applyAlignment="1">
      <alignment horizontal="right" vertical="top" wrapText="1"/>
    </xf>
    <xf numFmtId="9" fontId="50" fillId="0" borderId="0" xfId="1" applyNumberFormat="1" applyFont="1" applyFill="1" applyAlignment="1">
      <alignment horizontal="right" vertical="top" wrapText="1"/>
    </xf>
    <xf numFmtId="3" fontId="50" fillId="0" borderId="0" xfId="231" applyNumberFormat="1" applyFont="1" applyFill="1" applyAlignment="1">
      <alignment horizontal="right" vertical="top"/>
    </xf>
    <xf numFmtId="6" fontId="50" fillId="0" borderId="0" xfId="0" quotePrefix="1" applyNumberFormat="1" applyFont="1" applyFill="1" applyBorder="1" applyAlignment="1">
      <alignment vertical="top" wrapText="1" readingOrder="1"/>
    </xf>
    <xf numFmtId="9" fontId="51" fillId="2" borderId="1" xfId="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43" fontId="51" fillId="0" borderId="0" xfId="226" applyFont="1" applyAlignment="1">
      <alignment horizontal="right" vertical="top"/>
    </xf>
    <xf numFmtId="0" fontId="0" fillId="0" borderId="0" xfId="0"/>
    <xf numFmtId="0" fontId="0" fillId="0" borderId="0" xfId="0" applyFill="1" applyAlignment="1">
      <alignment vertical="top"/>
    </xf>
    <xf numFmtId="0" fontId="6"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0" fontId="51" fillId="2" borderId="1" xfId="0" applyFont="1" applyFill="1" applyBorder="1" applyAlignment="1">
      <alignment horizontal="right" vertical="top"/>
    </xf>
    <xf numFmtId="9" fontId="59" fillId="0" borderId="12" xfId="228" applyNumberFormat="1" applyFont="1" applyFill="1" applyBorder="1" applyAlignment="1">
      <alignment horizontal="left"/>
    </xf>
    <xf numFmtId="3" fontId="51" fillId="0" borderId="13" xfId="0" applyNumberFormat="1" applyFont="1" applyFill="1" applyBorder="1" applyAlignment="1">
      <alignment horizontal="right" vertical="top" wrapText="1"/>
    </xf>
    <xf numFmtId="3" fontId="51" fillId="0" borderId="13" xfId="0" applyNumberFormat="1" applyFont="1" applyFill="1" applyBorder="1" applyAlignment="1">
      <alignment horizontal="right" vertical="top"/>
    </xf>
    <xf numFmtId="0" fontId="51" fillId="0" borderId="13" xfId="0" applyFont="1" applyFill="1" applyBorder="1" applyAlignment="1">
      <alignment horizontal="right" vertical="top" wrapText="1"/>
    </xf>
    <xf numFmtId="166" fontId="51" fillId="0" borderId="13" xfId="0" applyNumberFormat="1" applyFont="1" applyFill="1" applyBorder="1" applyAlignment="1">
      <alignment horizontal="right" vertical="top" wrapText="1"/>
    </xf>
    <xf numFmtId="165" fontId="51" fillId="0" borderId="13" xfId="1" applyNumberFormat="1" applyFont="1" applyFill="1" applyBorder="1" applyAlignment="1">
      <alignment horizontal="right" vertical="top" wrapText="1"/>
    </xf>
    <xf numFmtId="164" fontId="51" fillId="0" borderId="13" xfId="0" applyNumberFormat="1" applyFont="1" applyFill="1" applyBorder="1" applyAlignment="1">
      <alignment horizontal="right" vertical="top" wrapText="1"/>
    </xf>
    <xf numFmtId="170" fontId="51" fillId="0" borderId="13" xfId="226" applyNumberFormat="1" applyFont="1" applyFill="1" applyBorder="1" applyAlignment="1">
      <alignment horizontal="right" vertical="top" wrapText="1"/>
    </xf>
    <xf numFmtId="171" fontId="51" fillId="0" borderId="13" xfId="226" applyNumberFormat="1" applyFont="1" applyFill="1" applyBorder="1" applyAlignment="1">
      <alignment horizontal="right" vertical="top" wrapText="1"/>
    </xf>
    <xf numFmtId="164" fontId="51" fillId="0" borderId="13" xfId="0" quotePrefix="1" applyNumberFormat="1" applyFont="1" applyFill="1" applyBorder="1" applyAlignment="1">
      <alignment horizontal="right" vertical="top" wrapText="1"/>
    </xf>
    <xf numFmtId="167" fontId="51" fillId="0" borderId="13" xfId="0" quotePrefix="1" applyNumberFormat="1" applyFont="1" applyFill="1" applyBorder="1" applyAlignment="1">
      <alignment horizontal="right" vertical="top" wrapText="1"/>
    </xf>
    <xf numFmtId="9" fontId="51" fillId="0" borderId="13" xfId="1" applyNumberFormat="1" applyFont="1" applyFill="1" applyBorder="1" applyAlignment="1">
      <alignment horizontal="right" vertical="top" wrapText="1"/>
    </xf>
    <xf numFmtId="0" fontId="51" fillId="0" borderId="13" xfId="0" applyFont="1" applyFill="1" applyBorder="1" applyAlignment="1">
      <alignment horizontal="right" vertical="top"/>
    </xf>
    <xf numFmtId="3" fontId="51" fillId="0" borderId="0" xfId="0" quotePrefix="1" applyNumberFormat="1" applyFont="1" applyFill="1" applyBorder="1" applyAlignment="1">
      <alignment horizontal="right" vertical="top" wrapText="1"/>
    </xf>
    <xf numFmtId="8" fontId="51" fillId="0" borderId="0" xfId="0" applyNumberFormat="1" applyFont="1" applyFill="1" applyBorder="1" applyAlignment="1">
      <alignment horizontal="right" vertical="top"/>
    </xf>
    <xf numFmtId="9" fontId="51" fillId="0" borderId="0" xfId="1" applyFont="1" applyFill="1" applyBorder="1" applyAlignment="1">
      <alignment horizontal="right" vertical="top"/>
    </xf>
    <xf numFmtId="164" fontId="51" fillId="0" borderId="0" xfId="0" applyNumberFormat="1" applyFont="1" applyFill="1" applyBorder="1" applyAlignment="1">
      <alignment horizontal="right" vertical="top"/>
    </xf>
    <xf numFmtId="10" fontId="51" fillId="0" borderId="0" xfId="0" applyNumberFormat="1" applyFont="1" applyFill="1" applyBorder="1" applyAlignment="1">
      <alignment horizontal="right" vertical="top"/>
    </xf>
    <xf numFmtId="9" fontId="51" fillId="0" borderId="0" xfId="0" applyNumberFormat="1" applyFont="1" applyFill="1" applyBorder="1" applyAlignment="1">
      <alignment horizontal="right" vertical="top"/>
    </xf>
    <xf numFmtId="175" fontId="51" fillId="0" borderId="0" xfId="227" applyNumberFormat="1" applyFont="1" applyFill="1" applyBorder="1" applyAlignment="1">
      <alignment horizontal="right" vertical="top"/>
    </xf>
    <xf numFmtId="165" fontId="51" fillId="0" borderId="0" xfId="0" applyNumberFormat="1" applyFont="1" applyFill="1" applyBorder="1" applyAlignment="1">
      <alignment horizontal="right" vertical="top"/>
    </xf>
    <xf numFmtId="10" fontId="51" fillId="0" borderId="0" xfId="0" applyNumberFormat="1" applyFont="1" applyFill="1" applyBorder="1" applyAlignment="1">
      <alignment horizontal="right" vertical="top" wrapText="1"/>
    </xf>
    <xf numFmtId="5" fontId="51" fillId="0" borderId="0" xfId="227" applyNumberFormat="1" applyFont="1" applyFill="1" applyBorder="1" applyAlignment="1">
      <alignment horizontal="right" vertical="top"/>
    </xf>
    <xf numFmtId="6" fontId="51" fillId="0" borderId="0" xfId="0" applyNumberFormat="1" applyFont="1" applyFill="1" applyBorder="1" applyAlignment="1">
      <alignment horizontal="right" vertical="top"/>
    </xf>
    <xf numFmtId="168" fontId="51" fillId="0" borderId="0" xfId="0" applyNumberFormat="1" applyFont="1" applyFill="1" applyBorder="1" applyAlignment="1">
      <alignment horizontal="right" vertical="top"/>
    </xf>
    <xf numFmtId="37" fontId="51" fillId="0" borderId="0" xfId="227" applyNumberFormat="1" applyFont="1" applyFill="1" applyBorder="1" applyAlignment="1">
      <alignment horizontal="right" vertical="top"/>
    </xf>
    <xf numFmtId="176" fontId="51" fillId="0" borderId="0" xfId="1" applyNumberFormat="1" applyFont="1" applyFill="1" applyBorder="1" applyAlignment="1">
      <alignment horizontal="right" vertical="top"/>
    </xf>
    <xf numFmtId="37" fontId="51" fillId="0" borderId="0" xfId="226" applyNumberFormat="1" applyFont="1" applyFill="1" applyBorder="1" applyAlignment="1">
      <alignment horizontal="right" vertical="top"/>
    </xf>
    <xf numFmtId="167" fontId="51" fillId="2" borderId="1" xfId="0" applyNumberFormat="1" applyFont="1" applyFill="1" applyBorder="1" applyAlignment="1">
      <alignment horizontal="right" vertical="top"/>
    </xf>
    <xf numFmtId="167" fontId="51" fillId="2" borderId="1" xfId="0" applyNumberFormat="1" applyFont="1" applyFill="1" applyBorder="1" applyAlignment="1">
      <alignment horizontal="right" vertical="top" wrapText="1"/>
    </xf>
    <xf numFmtId="168" fontId="51" fillId="2" borderId="1" xfId="0" applyNumberFormat="1" applyFont="1" applyFill="1" applyBorder="1" applyAlignment="1">
      <alignment horizontal="right" vertical="top"/>
    </xf>
    <xf numFmtId="164" fontId="51" fillId="2" borderId="1" xfId="0" applyNumberFormat="1" applyFont="1" applyFill="1" applyBorder="1" applyAlignment="1">
      <alignment horizontal="right" vertical="top"/>
    </xf>
    <xf numFmtId="166" fontId="51" fillId="2" borderId="1" xfId="0" applyNumberFormat="1" applyFont="1" applyFill="1" applyBorder="1" applyAlignment="1">
      <alignment horizontal="right" vertical="top"/>
    </xf>
    <xf numFmtId="3" fontId="51" fillId="2" borderId="1" xfId="0" applyNumberFormat="1" applyFont="1" applyFill="1" applyBorder="1" applyAlignment="1">
      <alignment horizontal="right" vertical="top"/>
    </xf>
    <xf numFmtId="165" fontId="51" fillId="2" borderId="1" xfId="0" applyNumberFormat="1" applyFont="1" applyFill="1" applyBorder="1" applyAlignment="1">
      <alignment horizontal="right" vertical="top"/>
    </xf>
    <xf numFmtId="4" fontId="51" fillId="2" borderId="1" xfId="0" applyNumberFormat="1" applyFont="1" applyFill="1" applyBorder="1" applyAlignment="1">
      <alignment horizontal="right" vertical="top"/>
    </xf>
    <xf numFmtId="171" fontId="51" fillId="2" borderId="1" xfId="226" applyNumberFormat="1" applyFont="1" applyFill="1" applyBorder="1" applyAlignment="1">
      <alignment horizontal="right" vertical="top"/>
    </xf>
    <xf numFmtId="165" fontId="51" fillId="2" borderId="1" xfId="1" applyNumberFormat="1" applyFont="1" applyFill="1" applyBorder="1" applyAlignment="1">
      <alignment horizontal="right" vertical="top"/>
    </xf>
    <xf numFmtId="43" fontId="51" fillId="2" borderId="1" xfId="226" applyFont="1" applyFill="1" applyBorder="1" applyAlignment="1">
      <alignment horizontal="right" vertical="top"/>
    </xf>
    <xf numFmtId="9" fontId="54" fillId="28" borderId="1" xfId="1" quotePrefix="1" applyFont="1" applyFill="1" applyBorder="1" applyAlignment="1">
      <alignment horizontal="right" vertical="top" wrapText="1"/>
    </xf>
    <xf numFmtId="166" fontId="51" fillId="0" borderId="0" xfId="0" applyNumberFormat="1" applyFont="1" applyFill="1" applyBorder="1" applyAlignment="1">
      <alignment horizontal="left" vertical="top" wrapText="1"/>
    </xf>
    <xf numFmtId="167" fontId="51" fillId="0" borderId="0" xfId="0" applyNumberFormat="1" applyFont="1" applyFill="1" applyBorder="1" applyAlignment="1">
      <alignment horizontal="left" vertical="top" wrapText="1"/>
    </xf>
    <xf numFmtId="165" fontId="51" fillId="0" borderId="0" xfId="1" applyNumberFormat="1" applyFont="1" applyFill="1" applyBorder="1" applyAlignment="1">
      <alignment horizontal="left" vertical="top" wrapText="1"/>
    </xf>
    <xf numFmtId="167" fontId="51" fillId="0" borderId="0" xfId="0" quotePrefix="1" applyNumberFormat="1" applyFont="1" applyFill="1" applyBorder="1" applyAlignment="1">
      <alignment vertical="top" wrapText="1"/>
    </xf>
    <xf numFmtId="3" fontId="51" fillId="0" borderId="0" xfId="0" applyNumberFormat="1" applyFont="1" applyFill="1" applyAlignment="1">
      <alignment horizontal="right" vertical="top" wrapText="1"/>
    </xf>
    <xf numFmtId="9" fontId="51" fillId="0" borderId="0" xfId="0" applyNumberFormat="1" applyFont="1" applyFill="1" applyAlignment="1">
      <alignment horizontal="right" vertical="top" wrapText="1"/>
    </xf>
    <xf numFmtId="0" fontId="51" fillId="0" borderId="0" xfId="0" applyFont="1" applyFill="1" applyAlignment="1">
      <alignment horizontal="right" vertical="top" wrapText="1"/>
    </xf>
    <xf numFmtId="166" fontId="51" fillId="0" borderId="0" xfId="0" applyNumberFormat="1" applyFont="1" applyFill="1" applyAlignment="1">
      <alignment horizontal="right" vertical="top" wrapText="1"/>
    </xf>
    <xf numFmtId="164" fontId="51" fillId="0" borderId="0" xfId="0" applyNumberFormat="1" applyFont="1" applyFill="1" applyAlignment="1">
      <alignment horizontal="right" vertical="top" wrapText="1"/>
    </xf>
    <xf numFmtId="165" fontId="51" fillId="0" borderId="0" xfId="0" applyNumberFormat="1" applyFont="1" applyFill="1" applyAlignment="1">
      <alignment horizontal="right" vertical="top" wrapText="1"/>
    </xf>
    <xf numFmtId="167" fontId="51" fillId="0" borderId="0" xfId="0" applyNumberFormat="1" applyFont="1" applyFill="1" applyAlignment="1">
      <alignment horizontal="right" vertical="top" wrapText="1"/>
    </xf>
    <xf numFmtId="9" fontId="51" fillId="0" borderId="0" xfId="1" applyFont="1" applyFill="1" applyAlignment="1">
      <alignment horizontal="right" vertical="top" wrapText="1"/>
    </xf>
    <xf numFmtId="177" fontId="50" fillId="0" borderId="0" xfId="1" applyNumberFormat="1" applyFont="1" applyFill="1" applyBorder="1" applyAlignment="1">
      <alignment vertical="top" wrapText="1" readingOrder="1"/>
    </xf>
    <xf numFmtId="177" fontId="51" fillId="0" borderId="0" xfId="1" applyNumberFormat="1" applyFont="1" applyFill="1" applyBorder="1" applyAlignment="1">
      <alignment horizontal="right" vertical="top" wrapText="1"/>
    </xf>
    <xf numFmtId="5" fontId="51" fillId="0" borderId="0" xfId="226" quotePrefix="1" applyNumberFormat="1" applyFont="1" applyFill="1" applyBorder="1" applyAlignment="1">
      <alignment horizontal="right" vertical="top" wrapText="1"/>
    </xf>
    <xf numFmtId="10" fontId="51" fillId="0" borderId="0" xfId="1" applyNumberFormat="1" applyFont="1" applyFill="1" applyBorder="1" applyAlignment="1">
      <alignment vertical="top" wrapText="1"/>
    </xf>
    <xf numFmtId="10" fontId="10" fillId="28" borderId="1" xfId="0" quotePrefix="1" applyNumberFormat="1" applyFont="1" applyFill="1" applyBorder="1" applyAlignment="1">
      <alignment horizontal="right" vertical="top"/>
    </xf>
    <xf numFmtId="166" fontId="54" fillId="28" borderId="1" xfId="0" quotePrefix="1" applyNumberFormat="1" applyFont="1" applyFill="1" applyBorder="1" applyAlignment="1">
      <alignment horizontal="left" vertical="top" wrapText="1"/>
    </xf>
    <xf numFmtId="165" fontId="10" fillId="28" borderId="1" xfId="1" quotePrefix="1" applyNumberFormat="1" applyFont="1" applyFill="1" applyBorder="1" applyAlignment="1">
      <alignment horizontal="right" vertical="top"/>
    </xf>
    <xf numFmtId="165" fontId="10" fillId="28" borderId="1" xfId="1" quotePrefix="1" applyNumberFormat="1" applyFont="1" applyFill="1" applyBorder="1" applyAlignment="1">
      <alignment horizontal="left" vertical="top"/>
    </xf>
    <xf numFmtId="165" fontId="10" fillId="28" borderId="1" xfId="1" quotePrefix="1" applyNumberFormat="1" applyFont="1" applyFill="1" applyBorder="1" applyAlignment="1">
      <alignment horizontal="center" vertical="center"/>
    </xf>
    <xf numFmtId="9" fontId="51" fillId="0" borderId="13" xfId="1" applyFont="1" applyFill="1" applyBorder="1" applyAlignment="1">
      <alignment horizontal="right" vertical="top" wrapText="1"/>
    </xf>
    <xf numFmtId="165" fontId="51" fillId="0" borderId="0" xfId="1" applyNumberFormat="1" applyFont="1" applyFill="1" applyBorder="1" applyAlignment="1">
      <alignment horizontal="right" vertical="top"/>
    </xf>
    <xf numFmtId="165" fontId="51" fillId="0" borderId="0" xfId="1" applyNumberFormat="1" applyFont="1" applyFill="1" applyAlignment="1">
      <alignment horizontal="right" vertical="top" wrapText="1"/>
    </xf>
    <xf numFmtId="4" fontId="51" fillId="0" borderId="0" xfId="0" applyNumberFormat="1" applyFont="1" applyFill="1" applyBorder="1" applyAlignment="1">
      <alignment horizontal="right" vertical="top" wrapText="1"/>
    </xf>
    <xf numFmtId="2" fontId="51" fillId="0" borderId="0" xfId="0" applyNumberFormat="1" applyFont="1" applyFill="1" applyBorder="1" applyAlignment="1">
      <alignment horizontal="right" vertical="top" wrapText="1"/>
    </xf>
    <xf numFmtId="9" fontId="54" fillId="0" borderId="0" xfId="1" applyFont="1" applyFill="1" applyAlignment="1">
      <alignment horizontal="left" vertical="top" wrapText="1"/>
    </xf>
    <xf numFmtId="0" fontId="0" fillId="0" borderId="0" xfId="0"/>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64" fontId="51" fillId="0" borderId="0" xfId="227" applyNumberFormat="1" applyFont="1" applyFill="1" applyBorder="1" applyAlignment="1">
      <alignment horizontal="right" vertical="top" wrapText="1"/>
    </xf>
    <xf numFmtId="164" fontId="51" fillId="0" borderId="0" xfId="0" applyNumberFormat="1" applyFont="1" applyFill="1" applyBorder="1" applyAlignment="1">
      <alignment vertical="top"/>
    </xf>
    <xf numFmtId="164" fontId="51" fillId="0" borderId="0" xfId="226" applyNumberFormat="1" applyFont="1" applyFill="1" applyBorder="1" applyAlignment="1">
      <alignment horizontal="right" vertical="top" wrapText="1"/>
    </xf>
    <xf numFmtId="1" fontId="5" fillId="27" borderId="10" xfId="0" applyNumberFormat="1" applyFont="1" applyFill="1" applyBorder="1" applyAlignment="1">
      <alignment horizontal="center" vertical="center"/>
    </xf>
    <xf numFmtId="0" fontId="54" fillId="0" borderId="0" xfId="0" applyFont="1" applyFill="1" applyAlignment="1">
      <alignment horizontal="left" vertical="top" wrapText="1"/>
    </xf>
    <xf numFmtId="0" fontId="53" fillId="0" borderId="0" xfId="0" applyFont="1" applyFill="1" applyAlignment="1">
      <alignment horizontal="left" vertical="top"/>
    </xf>
    <xf numFmtId="0" fontId="56" fillId="0" borderId="0" xfId="0" applyFont="1" applyFill="1" applyAlignment="1">
      <alignment horizontal="left" vertical="top"/>
    </xf>
    <xf numFmtId="0" fontId="0" fillId="0" borderId="0" xfId="0" applyNumberFormat="1" applyAlignment="1">
      <alignment horizontal="left" vertical="top"/>
    </xf>
    <xf numFmtId="168" fontId="51" fillId="0" borderId="0" xfId="0" applyNumberFormat="1" applyFont="1" applyFill="1" applyBorder="1" applyAlignment="1">
      <alignment horizontal="right" vertical="top" wrapText="1"/>
    </xf>
    <xf numFmtId="5" fontId="51" fillId="0" borderId="0" xfId="226" applyNumberFormat="1" applyFont="1" applyFill="1" applyBorder="1" applyAlignment="1">
      <alignment horizontal="right" vertical="top" wrapText="1"/>
    </xf>
    <xf numFmtId="0" fontId="59" fillId="0" borderId="14" xfId="228" applyFont="1" applyFill="1" applyBorder="1" applyAlignment="1">
      <alignment horizontal="left"/>
    </xf>
    <xf numFmtId="0" fontId="62" fillId="0" borderId="0" xfId="0" applyFont="1" applyAlignment="1">
      <alignment wrapText="1"/>
    </xf>
    <xf numFmtId="170" fontId="51" fillId="0" borderId="0" xfId="226" applyNumberFormat="1" applyFont="1" applyFill="1" applyBorder="1" applyAlignment="1">
      <alignment horizontal="right" vertical="top"/>
    </xf>
    <xf numFmtId="3" fontId="50" fillId="0" borderId="0" xfId="226" applyNumberFormat="1" applyFont="1" applyFill="1" applyBorder="1" applyAlignment="1">
      <alignment vertical="top" wrapText="1" readingOrder="1"/>
    </xf>
    <xf numFmtId="3" fontId="0" fillId="0" borderId="0" xfId="0" applyNumberFormat="1"/>
    <xf numFmtId="3" fontId="51" fillId="0" borderId="0" xfId="0" applyNumberFormat="1" applyFont="1" applyFill="1" applyBorder="1" applyAlignment="1">
      <alignment vertical="top" wrapText="1"/>
    </xf>
    <xf numFmtId="3" fontId="50" fillId="0" borderId="0" xfId="0" applyNumberFormat="1" applyFont="1" applyFill="1" applyBorder="1" applyAlignment="1">
      <alignment vertical="top" wrapText="1" readingOrder="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59" fillId="0" borderId="0" xfId="228" quotePrefix="1" applyFont="1" applyFill="1"/>
    <xf numFmtId="167"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3" fontId="51" fillId="0" borderId="0" xfId="0" applyNumberFormat="1" applyFont="1" applyAlignment="1">
      <alignment horizontal="right" vertical="top"/>
    </xf>
    <xf numFmtId="3" fontId="50" fillId="0" borderId="0" xfId="231" applyNumberFormat="1" applyFont="1" applyFill="1" applyAlignment="1">
      <alignment horizontal="right" vertical="top" wrapText="1"/>
    </xf>
    <xf numFmtId="3" fontId="51" fillId="0" borderId="13" xfId="0" applyNumberFormat="1" applyFont="1" applyFill="1" applyBorder="1" applyAlignment="1">
      <alignment horizontal="right" vertical="top" wrapText="1"/>
    </xf>
    <xf numFmtId="167" fontId="51" fillId="2" borderId="1" xfId="0" applyNumberFormat="1" applyFont="1" applyFill="1" applyBorder="1" applyAlignment="1">
      <alignment horizontal="right" vertical="top"/>
    </xf>
    <xf numFmtId="167" fontId="51" fillId="2" borderId="1" xfId="0" applyNumberFormat="1" applyFont="1" applyFill="1" applyBorder="1" applyAlignment="1">
      <alignment horizontal="right" vertical="top" wrapText="1"/>
    </xf>
    <xf numFmtId="168" fontId="51" fillId="2" borderId="1" xfId="0" applyNumberFormat="1" applyFont="1" applyFill="1" applyBorder="1" applyAlignment="1">
      <alignment horizontal="right" vertical="top"/>
    </xf>
    <xf numFmtId="164" fontId="51" fillId="2" borderId="1" xfId="0" applyNumberFormat="1" applyFont="1" applyFill="1" applyBorder="1" applyAlignment="1">
      <alignment horizontal="right" vertical="top"/>
    </xf>
    <xf numFmtId="166" fontId="51" fillId="2" borderId="1" xfId="0" applyNumberFormat="1" applyFont="1" applyFill="1" applyBorder="1" applyAlignment="1">
      <alignment horizontal="right" vertical="top"/>
    </xf>
    <xf numFmtId="3" fontId="51" fillId="2" borderId="1" xfId="0" applyNumberFormat="1" applyFont="1" applyFill="1" applyBorder="1" applyAlignment="1">
      <alignment horizontal="right" vertical="top"/>
    </xf>
    <xf numFmtId="165" fontId="51" fillId="2" borderId="1" xfId="0" applyNumberFormat="1" applyFont="1" applyFill="1" applyBorder="1" applyAlignment="1">
      <alignment horizontal="right" vertical="top"/>
    </xf>
    <xf numFmtId="4" fontId="51" fillId="2" borderId="1" xfId="0" applyNumberFormat="1" applyFont="1" applyFill="1" applyBorder="1" applyAlignment="1">
      <alignment horizontal="right" vertical="top"/>
    </xf>
    <xf numFmtId="171" fontId="51" fillId="2" borderId="1" xfId="226" applyNumberFormat="1" applyFont="1" applyFill="1" applyBorder="1" applyAlignment="1">
      <alignment horizontal="right" vertical="top"/>
    </xf>
    <xf numFmtId="165" fontId="51" fillId="2" borderId="1" xfId="1" applyNumberFormat="1" applyFont="1" applyFill="1" applyBorder="1" applyAlignment="1">
      <alignment horizontal="right" vertical="top"/>
    </xf>
    <xf numFmtId="43" fontId="51" fillId="2" borderId="1" xfId="226" applyFont="1" applyFill="1" applyBorder="1" applyAlignment="1">
      <alignment horizontal="right" vertical="top"/>
    </xf>
    <xf numFmtId="3" fontId="51" fillId="0" borderId="0" xfId="0" applyNumberFormat="1" applyFont="1" applyFill="1" applyAlignment="1">
      <alignment horizontal="right" vertical="top" wrapText="1"/>
    </xf>
    <xf numFmtId="0" fontId="62" fillId="35" borderId="0" xfId="0" applyFont="1" applyFill="1" applyAlignment="1">
      <alignment horizontal="left" vertical="center"/>
    </xf>
    <xf numFmtId="9" fontId="59" fillId="0" borderId="0" xfId="228" applyNumberFormat="1" applyFont="1" applyFill="1" applyAlignment="1">
      <alignment horizontal="left"/>
    </xf>
    <xf numFmtId="0" fontId="0" fillId="0" borderId="0" xfId="0" applyFill="1" applyAlignment="1">
      <alignment horizontal="left" vertical="top"/>
    </xf>
    <xf numFmtId="0" fontId="0" fillId="0" borderId="0" xfId="0" applyFill="1" applyAlignment="1">
      <alignment horizontal="left" vertical="top"/>
    </xf>
    <xf numFmtId="0" fontId="0" fillId="29" borderId="0" xfId="0" applyFill="1"/>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0" fontId="0" fillId="2" borderId="0" xfId="0" applyFill="1" applyBorder="1" applyAlignment="1">
      <alignment horizontal="right" wrapText="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0" fontId="62" fillId="30" borderId="0" xfId="0" applyFont="1" applyFill="1" applyAlignment="1">
      <alignment horizontal="left" vertical="center"/>
    </xf>
    <xf numFmtId="0" fontId="62" fillId="35" borderId="15" xfId="0" applyFont="1" applyFill="1" applyBorder="1" applyAlignment="1">
      <alignment horizontal="left" vertical="center" wrapText="1"/>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59" fillId="0" borderId="0" xfId="228" applyFont="1"/>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48" fillId="35" borderId="1" xfId="0" applyNumberFormat="1" applyFont="1" applyFill="1" applyBorder="1"/>
    <xf numFmtId="165" fontId="48" fillId="35" borderId="1" xfId="1" applyNumberFormat="1" applyFont="1" applyFill="1" applyBorder="1" applyAlignment="1">
      <alignment horizontal="center"/>
    </xf>
    <xf numFmtId="0" fontId="48" fillId="35" borderId="1" xfId="0" applyFont="1" applyFill="1" applyBorder="1" applyAlignment="1">
      <alignment horizontal="center" vertical="center"/>
    </xf>
    <xf numFmtId="10" fontId="48" fillId="35" borderId="1" xfId="0" applyNumberFormat="1" applyFont="1" applyFill="1" applyBorder="1" applyAlignment="1">
      <alignment horizontal="center" vertical="center"/>
    </xf>
    <xf numFmtId="0" fontId="48" fillId="35" borderId="1" xfId="0" applyFont="1" applyFill="1" applyBorder="1"/>
    <xf numFmtId="3" fontId="48" fillId="35" borderId="1" xfId="0" applyNumberFormat="1" applyFont="1" applyFill="1" applyBorder="1" applyAlignment="1">
      <alignment horizontal="center" vertical="center"/>
    </xf>
    <xf numFmtId="165" fontId="48" fillId="35" borderId="1" xfId="0" applyNumberFormat="1" applyFont="1" applyFill="1" applyBorder="1" applyAlignment="1">
      <alignment horizontal="center" vertical="center" wrapText="1"/>
    </xf>
    <xf numFmtId="0" fontId="48" fillId="35" borderId="1" xfId="0" applyFont="1" applyFill="1" applyBorder="1" applyAlignment="1">
      <alignment horizontal="center" vertical="center" wrapText="1"/>
    </xf>
    <xf numFmtId="0" fontId="48" fillId="35" borderId="1" xfId="0" applyFont="1" applyFill="1" applyBorder="1" applyAlignment="1">
      <alignment horizontal="left" vertical="center" wrapText="1"/>
    </xf>
    <xf numFmtId="9" fontId="48" fillId="35" borderId="1" xfId="0" applyNumberFormat="1" applyFont="1" applyFill="1" applyBorder="1" applyAlignment="1">
      <alignment horizontal="center" vertical="center" wrapText="1"/>
    </xf>
    <xf numFmtId="3" fontId="48" fillId="35" borderId="1" xfId="0" applyNumberFormat="1" applyFont="1" applyFill="1" applyBorder="1" applyAlignment="1">
      <alignment horizontal="center"/>
    </xf>
    <xf numFmtId="0" fontId="48" fillId="35" borderId="1" xfId="0" applyFont="1" applyFill="1" applyBorder="1" applyAlignment="1">
      <alignment horizontal="left" vertical="top" wrapText="1"/>
    </xf>
    <xf numFmtId="0" fontId="48" fillId="35" borderId="1" xfId="0" applyFont="1" applyFill="1" applyBorder="1" applyAlignment="1">
      <alignment horizontal="left" vertical="top"/>
    </xf>
    <xf numFmtId="10" fontId="48" fillId="35" borderId="1" xfId="0" applyNumberFormat="1" applyFont="1" applyFill="1" applyBorder="1" applyAlignment="1">
      <alignment horizontal="center" vertical="center" wrapText="1"/>
    </xf>
    <xf numFmtId="3" fontId="48" fillId="28" borderId="1" xfId="0" applyNumberFormat="1" applyFont="1" applyFill="1" applyBorder="1" applyAlignment="1">
      <alignment horizontal="right" vertical="top"/>
    </xf>
    <xf numFmtId="165" fontId="48" fillId="28" borderId="1" xfId="1" applyNumberFormat="1" applyFont="1" applyFill="1" applyBorder="1" applyAlignment="1">
      <alignment horizontal="right" vertical="top"/>
    </xf>
    <xf numFmtId="0" fontId="48" fillId="28" borderId="1" xfId="0" applyFont="1" applyFill="1" applyBorder="1" applyAlignment="1">
      <alignment horizontal="right" vertical="top"/>
    </xf>
    <xf numFmtId="10" fontId="48" fillId="28" borderId="1" xfId="0" applyNumberFormat="1" applyFont="1" applyFill="1" applyBorder="1" applyAlignment="1">
      <alignment horizontal="right" vertical="top"/>
    </xf>
    <xf numFmtId="165" fontId="48" fillId="28" borderId="1" xfId="0" applyNumberFormat="1" applyFont="1" applyFill="1" applyBorder="1" applyAlignment="1">
      <alignment horizontal="right" vertical="top" wrapText="1"/>
    </xf>
    <xf numFmtId="0" fontId="48" fillId="28" borderId="1" xfId="0" applyFont="1" applyFill="1" applyBorder="1" applyAlignment="1">
      <alignment horizontal="right" vertical="top" wrapText="1"/>
    </xf>
    <xf numFmtId="9" fontId="48" fillId="28" borderId="1" xfId="0" applyNumberFormat="1" applyFont="1" applyFill="1" applyBorder="1" applyAlignment="1">
      <alignment horizontal="right" vertical="top" wrapText="1"/>
    </xf>
    <xf numFmtId="10" fontId="48" fillId="28" borderId="1" xfId="0" applyNumberFormat="1" applyFont="1" applyFill="1" applyBorder="1" applyAlignment="1">
      <alignment horizontal="right" vertical="top" wrapText="1"/>
    </xf>
    <xf numFmtId="9" fontId="48" fillId="35" borderId="1" xfId="0" applyNumberFormat="1" applyFont="1" applyFill="1" applyBorder="1" applyAlignment="1">
      <alignment horizontal="center" vertical="center"/>
    </xf>
    <xf numFmtId="9" fontId="48" fillId="28" borderId="1" xfId="0" applyNumberFormat="1" applyFont="1" applyFill="1" applyBorder="1" applyAlignment="1">
      <alignment horizontal="right" vertical="top"/>
    </xf>
    <xf numFmtId="2" fontId="51" fillId="0" borderId="0" xfId="1" applyNumberFormat="1" applyFont="1" applyFill="1" applyBorder="1" applyAlignment="1">
      <alignment horizontal="right" vertical="top" wrapText="1"/>
    </xf>
    <xf numFmtId="0" fontId="0" fillId="0" borderId="0" xfId="0"/>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0" fontId="11" fillId="0" borderId="0" xfId="228"/>
    <xf numFmtId="0" fontId="62" fillId="35" borderId="0" xfId="0" applyFont="1" applyFill="1" applyBorder="1" applyAlignment="1">
      <alignment horizontal="left" vertical="center" wrapText="1"/>
    </xf>
    <xf numFmtId="0" fontId="0" fillId="2" borderId="0" xfId="0" applyFill="1" applyBorder="1" applyAlignment="1">
      <alignment horizontal="right" wrapText="1"/>
    </xf>
    <xf numFmtId="0" fontId="62" fillId="35" borderId="1" xfId="0" applyFont="1" applyFill="1" applyBorder="1" applyAlignment="1">
      <alignment horizontal="left" vertical="center" wrapText="1"/>
    </xf>
    <xf numFmtId="0" fontId="0" fillId="0" borderId="0" xfId="0" applyBorder="1" applyAlignment="1">
      <alignment vertical="top"/>
    </xf>
    <xf numFmtId="0" fontId="51" fillId="0" borderId="0" xfId="0" applyFont="1" applyBorder="1" applyAlignment="1">
      <alignment vertical="top"/>
    </xf>
    <xf numFmtId="0" fontId="0" fillId="0" borderId="0" xfId="0" applyBorder="1"/>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51" fillId="0" borderId="0" xfId="0" quotePrefix="1" applyNumberFormat="1" applyFont="1" applyFill="1" applyBorder="1" applyAlignment="1">
      <alignment horizontal="right" vertical="top" wrapText="1"/>
    </xf>
    <xf numFmtId="4" fontId="51" fillId="0" borderId="0" xfId="0" applyNumberFormat="1" applyFont="1" applyFill="1" applyBorder="1" applyAlignment="1">
      <alignment horizontal="righ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49" fillId="30" borderId="0" xfId="0" applyFont="1" applyFill="1" applyBorder="1" applyAlignment="1">
      <alignment horizontal="left" vertical="center" wrapText="1" readingOrder="1"/>
    </xf>
    <xf numFmtId="0" fontId="0" fillId="2" borderId="0" xfId="0" applyFill="1" applyBorder="1" applyAlignment="1">
      <alignment horizontal="right" wrapText="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9" fontId="59" fillId="0" borderId="0" xfId="228" applyNumberFormat="1" applyFont="1" applyFill="1" applyBorder="1" applyAlignment="1">
      <alignment horizontal="left"/>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51" fillId="0" borderId="0" xfId="0" applyNumberFormat="1" applyFont="1" applyFill="1" applyBorder="1" applyAlignment="1">
      <alignment horizontal="left"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6" fontId="51" fillId="0" borderId="0" xfId="232" applyNumberFormat="1" applyFont="1" applyFill="1" applyBorder="1" applyAlignment="1">
      <alignment horizontal="right" vertical="top"/>
    </xf>
    <xf numFmtId="38" fontId="51" fillId="0" borderId="0" xfId="226" applyNumberFormat="1" applyFont="1" applyFill="1" applyBorder="1" applyAlignment="1">
      <alignment horizontal="right" vertical="top" wrapText="1"/>
    </xf>
    <xf numFmtId="38" fontId="63" fillId="0" borderId="0" xfId="226" applyNumberFormat="1" applyFont="1" applyFill="1" applyBorder="1" applyAlignment="1">
      <alignment horizontal="right" vertical="top" wrapText="1"/>
    </xf>
    <xf numFmtId="5" fontId="51" fillId="0" borderId="0" xfId="232" applyNumberFormat="1" applyFont="1" applyFill="1" applyBorder="1" applyAlignment="1">
      <alignment horizontal="right" vertical="top"/>
    </xf>
    <xf numFmtId="3" fontId="50" fillId="0" borderId="0" xfId="0" applyNumberFormat="1" applyFont="1" applyFill="1" applyBorder="1" applyAlignment="1">
      <alignment horizontal="right" vertical="top"/>
    </xf>
    <xf numFmtId="3" fontId="50" fillId="0" borderId="0" xfId="0" applyNumberFormat="1" applyFont="1" applyFill="1" applyBorder="1" applyAlignment="1">
      <alignment horizontal="right" vertical="top" wrapText="1"/>
    </xf>
    <xf numFmtId="37" fontId="51" fillId="0" borderId="0" xfId="226" applyNumberFormat="1" applyFont="1" applyFill="1" applyBorder="1" applyAlignment="1">
      <alignment horizontal="right" vertical="top" wrapText="1"/>
    </xf>
    <xf numFmtId="2" fontId="51" fillId="0" borderId="0" xfId="0" applyNumberFormat="1" applyFont="1" applyFill="1" applyBorder="1" applyAlignment="1">
      <alignment horizontal="right" vertical="top"/>
    </xf>
    <xf numFmtId="0" fontId="50" fillId="0" borderId="0" xfId="0" applyFont="1" applyFill="1" applyBorder="1" applyAlignment="1">
      <alignment horizontal="right" vertical="top"/>
    </xf>
    <xf numFmtId="37" fontId="51" fillId="0" borderId="0" xfId="232" applyNumberFormat="1" applyFont="1" applyFill="1" applyBorder="1" applyAlignment="1">
      <alignment horizontal="right" vertical="top"/>
    </xf>
    <xf numFmtId="0" fontId="0" fillId="3" borderId="0" xfId="0" applyFill="1" applyBorder="1" applyAlignment="1">
      <alignment horizontal="right" wrapText="1"/>
    </xf>
    <xf numFmtId="6" fontId="51" fillId="0" borderId="13" xfId="0" applyNumberFormat="1" applyFont="1" applyFill="1" applyBorder="1" applyAlignment="1">
      <alignment horizontal="right" vertical="top"/>
    </xf>
    <xf numFmtId="9" fontId="51" fillId="0" borderId="13" xfId="1" applyFont="1" applyFill="1" applyBorder="1" applyAlignment="1">
      <alignment horizontal="right" vertical="top"/>
    </xf>
    <xf numFmtId="5" fontId="51" fillId="0" borderId="13" xfId="227" applyNumberFormat="1" applyFont="1" applyFill="1" applyBorder="1" applyAlignment="1">
      <alignment horizontal="right" vertical="top"/>
    </xf>
    <xf numFmtId="8" fontId="51" fillId="0" borderId="13" xfId="0" applyNumberFormat="1" applyFont="1" applyFill="1" applyBorder="1" applyAlignment="1">
      <alignment horizontal="right" vertical="top"/>
    </xf>
    <xf numFmtId="43" fontId="51" fillId="0" borderId="0" xfId="226" applyFont="1" applyFill="1" applyBorder="1" applyAlignment="1">
      <alignment horizontal="right" vertical="top" wrapText="1"/>
    </xf>
    <xf numFmtId="9" fontId="59" fillId="0" borderId="10" xfId="228" applyNumberFormat="1" applyFont="1" applyFill="1" applyBorder="1" applyAlignment="1"/>
    <xf numFmtId="165" fontId="51" fillId="0" borderId="13" xfId="0" applyNumberFormat="1" applyFont="1" applyFill="1" applyBorder="1" applyAlignment="1">
      <alignment horizontal="right" vertical="top"/>
    </xf>
    <xf numFmtId="10" fontId="51" fillId="0" borderId="13" xfId="0" applyNumberFormat="1" applyFont="1" applyFill="1" applyBorder="1" applyAlignment="1">
      <alignment horizontal="right" vertical="top"/>
    </xf>
    <xf numFmtId="10" fontId="51" fillId="0" borderId="13" xfId="0" applyNumberFormat="1" applyFont="1" applyFill="1" applyBorder="1" applyAlignment="1">
      <alignment horizontal="right" vertical="top" wrapText="1"/>
    </xf>
    <xf numFmtId="176" fontId="51" fillId="0" borderId="13" xfId="1" applyNumberFormat="1" applyFont="1" applyFill="1" applyBorder="1" applyAlignment="1">
      <alignment horizontal="right" vertical="top"/>
    </xf>
    <xf numFmtId="37" fontId="51" fillId="0" borderId="13" xfId="226" applyNumberFormat="1" applyFont="1" applyFill="1" applyBorder="1" applyAlignment="1">
      <alignment horizontal="right" vertical="top"/>
    </xf>
    <xf numFmtId="9" fontId="51" fillId="0" borderId="13" xfId="0" applyNumberFormat="1" applyFont="1" applyFill="1" applyBorder="1" applyAlignment="1">
      <alignment horizontal="right" vertical="top" wrapText="1"/>
    </xf>
    <xf numFmtId="43" fontId="51" fillId="0" borderId="0" xfId="226" applyNumberFormat="1" applyFont="1" applyFill="1" applyBorder="1" applyAlignment="1">
      <alignment horizontal="right" vertical="top" wrapText="1"/>
    </xf>
    <xf numFmtId="37" fontId="51" fillId="0" borderId="13" xfId="227" applyNumberFormat="1" applyFont="1" applyFill="1" applyBorder="1" applyAlignment="1">
      <alignment horizontal="right" vertical="top"/>
    </xf>
    <xf numFmtId="164" fontId="51" fillId="0" borderId="13" xfId="0" applyNumberFormat="1" applyFont="1" applyFill="1" applyBorder="1" applyAlignment="1">
      <alignment horizontal="right" vertical="top"/>
    </xf>
    <xf numFmtId="43" fontId="51" fillId="0" borderId="0" xfId="226" applyFont="1" applyFill="1" applyBorder="1" applyAlignment="1">
      <alignment horizontal="right" vertical="top"/>
    </xf>
    <xf numFmtId="37" fontId="51" fillId="0" borderId="13" xfId="226" applyNumberFormat="1" applyFont="1" applyFill="1" applyBorder="1" applyAlignment="1">
      <alignment horizontal="right" vertical="top" wrapText="1"/>
    </xf>
    <xf numFmtId="9" fontId="51" fillId="0" borderId="13" xfId="0" applyNumberFormat="1" applyFont="1" applyFill="1" applyBorder="1" applyAlignment="1">
      <alignment horizontal="right" vertical="top"/>
    </xf>
    <xf numFmtId="7" fontId="51" fillId="0" borderId="0" xfId="226" applyNumberFormat="1" applyFont="1" applyFill="1" applyBorder="1" applyAlignment="1">
      <alignment horizontal="right" vertical="top" wrapText="1"/>
    </xf>
    <xf numFmtId="6" fontId="51" fillId="0" borderId="13" xfId="227" applyNumberFormat="1" applyFont="1" applyFill="1" applyBorder="1" applyAlignment="1">
      <alignment horizontal="right" vertical="top"/>
    </xf>
    <xf numFmtId="7" fontId="51" fillId="0" borderId="0" xfId="227" applyNumberFormat="1" applyFont="1" applyFill="1" applyBorder="1" applyAlignment="1">
      <alignment horizontal="right" vertical="top" wrapText="1"/>
    </xf>
    <xf numFmtId="165" fontId="51" fillId="0" borderId="13" xfId="1" applyNumberFormat="1" applyFont="1" applyFill="1" applyBorder="1" applyAlignment="1">
      <alignment horizontal="right" vertical="top"/>
    </xf>
    <xf numFmtId="43" fontId="51" fillId="0" borderId="0" xfId="226" quotePrefix="1" applyFont="1" applyFill="1" applyBorder="1" applyAlignment="1">
      <alignment horizontal="right" vertical="top" wrapText="1"/>
    </xf>
    <xf numFmtId="165" fontId="51" fillId="0" borderId="0" xfId="226" applyNumberFormat="1" applyFont="1" applyFill="1" applyBorder="1" applyAlignment="1">
      <alignment horizontal="right" vertical="top" wrapText="1"/>
    </xf>
    <xf numFmtId="171" fontId="51" fillId="0" borderId="0" xfId="226" quotePrefix="1" applyNumberFormat="1" applyFont="1" applyFill="1" applyBorder="1" applyAlignment="1">
      <alignment horizontal="right" vertical="top" wrapText="1"/>
    </xf>
    <xf numFmtId="0" fontId="0" fillId="0" borderId="0" xfId="0"/>
    <xf numFmtId="0" fontId="49" fillId="30" borderId="1" xfId="0" applyFont="1" applyFill="1" applyBorder="1" applyAlignment="1">
      <alignment horizontal="left" vertical="center" wrapText="1" readingOrder="1"/>
    </xf>
    <xf numFmtId="0" fontId="0" fillId="0" borderId="0" xfId="0"/>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41" fontId="51" fillId="0" borderId="0" xfId="0" applyNumberFormat="1" applyFont="1" applyFill="1" applyBorder="1" applyAlignment="1">
      <alignment horizontal="right" vertical="top" wrapText="1"/>
    </xf>
    <xf numFmtId="0" fontId="5" fillId="0" borderId="0" xfId="0" applyFont="1" applyAlignment="1">
      <alignment wrapText="1"/>
    </xf>
    <xf numFmtId="0" fontId="47" fillId="0" borderId="0" xfId="0" applyFont="1" applyFill="1" applyBorder="1" applyAlignment="1">
      <alignment horizontal="left" wrapText="1"/>
    </xf>
    <xf numFmtId="0" fontId="1" fillId="0" borderId="0" xfId="0" applyFont="1" applyAlignment="1">
      <alignment horizontal="right"/>
    </xf>
    <xf numFmtId="177" fontId="51" fillId="0" borderId="0" xfId="1" applyNumberFormat="1" applyFont="1" applyFill="1" applyBorder="1" applyAlignment="1">
      <alignment horizontal="right" vertical="top"/>
    </xf>
    <xf numFmtId="3" fontId="9" fillId="0" borderId="0" xfId="0" applyNumberFormat="1" applyFont="1" applyFill="1" applyBorder="1" applyAlignment="1">
      <alignment horizontal="right" vertical="top" wrapText="1"/>
    </xf>
    <xf numFmtId="4" fontId="9" fillId="0" borderId="0" xfId="0" applyNumberFormat="1" applyFont="1" applyFill="1" applyBorder="1" applyAlignment="1">
      <alignment horizontal="right" vertical="top"/>
    </xf>
    <xf numFmtId="165" fontId="9" fillId="0" borderId="0" xfId="1" applyNumberFormat="1" applyFont="1" applyFill="1" applyBorder="1" applyAlignment="1">
      <alignment horizontal="right" vertical="top" wrapText="1"/>
    </xf>
    <xf numFmtId="165" fontId="51" fillId="0" borderId="0" xfId="0" applyNumberFormat="1" applyFont="1" applyFill="1" applyBorder="1" applyAlignment="1">
      <alignment horizontal="right" vertical="top" wrapText="1"/>
    </xf>
    <xf numFmtId="4" fontId="51" fillId="0" borderId="0" xfId="0" applyNumberFormat="1" applyFont="1" applyFill="1" applyBorder="1" applyAlignment="1">
      <alignment horizontal="right" vertical="top"/>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9" fontId="51" fillId="0" borderId="0" xfId="1" applyFont="1" applyFill="1" applyBorder="1" applyAlignment="1">
      <alignment horizontal="right" vertical="top" wrapText="1"/>
    </xf>
    <xf numFmtId="0" fontId="0" fillId="0" borderId="0" xfId="0" applyFill="1" applyBorder="1" applyAlignment="1">
      <alignment horizontal="left" vertical="top" wrapText="1"/>
    </xf>
    <xf numFmtId="10" fontId="0" fillId="0" borderId="0" xfId="1" applyNumberFormat="1" applyFont="1" applyFill="1" applyBorder="1" applyAlignment="1">
      <alignment horizontal="left" vertical="top" wrapText="1"/>
    </xf>
    <xf numFmtId="167" fontId="51" fillId="0" borderId="0" xfId="0" applyNumberFormat="1" applyFont="1" applyFill="1" applyBorder="1" applyAlignment="1">
      <alignment horizontal="right" vertical="top"/>
    </xf>
    <xf numFmtId="164" fontId="52" fillId="0" borderId="0" xfId="0" applyNumberFormat="1" applyFont="1" applyFill="1" applyBorder="1" applyAlignment="1">
      <alignment horizontal="right" vertical="top" wrapText="1"/>
    </xf>
    <xf numFmtId="9" fontId="62" fillId="35" borderId="1" xfId="0" applyNumberFormat="1" applyFont="1" applyFill="1" applyBorder="1" applyAlignment="1">
      <alignment horizontal="left" vertical="center" wrapText="1"/>
    </xf>
    <xf numFmtId="9" fontId="62" fillId="30" borderId="1" xfId="0" applyNumberFormat="1" applyFont="1" applyFill="1" applyBorder="1" applyAlignment="1">
      <alignment horizontal="left" vertical="center"/>
    </xf>
    <xf numFmtId="170" fontId="51" fillId="0" borderId="0" xfId="1" applyNumberFormat="1" applyFont="1" applyAlignment="1">
      <alignment horizontal="right" vertical="top"/>
    </xf>
    <xf numFmtId="9" fontId="51" fillId="0" borderId="0" xfId="1" applyNumberFormat="1" applyFont="1" applyAlignment="1">
      <alignment horizontal="right" vertical="top"/>
    </xf>
    <xf numFmtId="0" fontId="1" fillId="0" borderId="0" xfId="0" applyFont="1" applyAlignment="1">
      <alignment horizontal="center" wrapText="1"/>
    </xf>
    <xf numFmtId="0" fontId="1" fillId="0" borderId="0" xfId="0" applyFont="1" applyFill="1" applyBorder="1" applyAlignment="1">
      <alignment horizontal="right" wrapText="1"/>
    </xf>
    <xf numFmtId="0" fontId="51" fillId="0" borderId="0" xfId="0" applyFont="1" applyFill="1"/>
    <xf numFmtId="0" fontId="51" fillId="0" borderId="0" xfId="0" applyFont="1" applyFill="1" applyAlignment="1">
      <alignment wrapText="1"/>
    </xf>
    <xf numFmtId="0" fontId="51" fillId="0" borderId="0" xfId="0" applyFont="1" applyFill="1" applyAlignment="1">
      <alignment vertical="top"/>
    </xf>
    <xf numFmtId="170" fontId="51" fillId="0" borderId="0" xfId="226" applyNumberFormat="1" applyFont="1" applyFill="1" applyAlignment="1">
      <alignment vertical="top"/>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164" fontId="51" fillId="0" borderId="0" xfId="227" quotePrefix="1" applyNumberFormat="1" applyFont="1" applyFill="1" applyBorder="1" applyAlignment="1">
      <alignment horizontal="right" vertical="top" wrapText="1"/>
    </xf>
    <xf numFmtId="164" fontId="51" fillId="0" borderId="0" xfId="226" quotePrefix="1" applyNumberFormat="1" applyFont="1" applyFill="1" applyBorder="1" applyAlignment="1">
      <alignment horizontal="right" vertical="top" wrapText="1"/>
    </xf>
    <xf numFmtId="164" fontId="51" fillId="0" borderId="0" xfId="0" quotePrefix="1" applyNumberFormat="1" applyFont="1" applyFill="1" applyBorder="1" applyAlignment="1">
      <alignment horizontal="left" vertical="top" wrapText="1"/>
    </xf>
    <xf numFmtId="164" fontId="51" fillId="0" borderId="0" xfId="227" quotePrefix="1" applyNumberFormat="1" applyFont="1" applyFill="1" applyBorder="1" applyAlignment="1">
      <alignment vertical="top" wrapText="1"/>
    </xf>
    <xf numFmtId="164" fontId="0" fillId="28" borderId="1" xfId="0" quotePrefix="1" applyNumberFormat="1" applyFont="1" applyFill="1" applyBorder="1" applyAlignment="1">
      <alignment horizontal="left" vertical="top" wrapText="1"/>
    </xf>
    <xf numFmtId="3" fontId="0" fillId="28" borderId="1" xfId="0" applyNumberFormat="1" applyFill="1" applyBorder="1" applyAlignment="1">
      <alignment horizontal="left" vertical="top" wrapText="1"/>
    </xf>
    <xf numFmtId="165" fontId="9"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wrapText="1"/>
    </xf>
    <xf numFmtId="0" fontId="51" fillId="0" borderId="0" xfId="1" applyNumberFormat="1" applyFont="1" applyFill="1" applyBorder="1" applyAlignment="1">
      <alignment horizontal="right" vertical="top" wrapText="1"/>
    </xf>
    <xf numFmtId="165" fontId="0" fillId="28" borderId="1" xfId="0" applyNumberFormat="1" applyFill="1" applyBorder="1" applyAlignment="1">
      <alignment horizontal="left" vertical="top" wrapText="1"/>
    </xf>
    <xf numFmtId="5" fontId="51" fillId="0" borderId="0" xfId="226" applyNumberFormat="1" applyFont="1" applyFill="1" applyBorder="1" applyAlignment="1">
      <alignment vertical="top" wrapText="1"/>
    </xf>
    <xf numFmtId="165" fontId="63" fillId="0" borderId="0" xfId="1" applyNumberFormat="1" applyFont="1" applyFill="1" applyBorder="1" applyAlignment="1">
      <alignment vertical="top" wrapText="1"/>
    </xf>
    <xf numFmtId="165" fontId="63" fillId="0" borderId="0" xfId="1" applyNumberFormat="1" applyFont="1" applyFill="1" applyBorder="1" applyAlignment="1">
      <alignment horizontal="right" vertical="top" wrapText="1"/>
    </xf>
    <xf numFmtId="0" fontId="0" fillId="0" borderId="0" xfId="0" applyFill="1" applyBorder="1" applyAlignment="1">
      <alignment horizontal="left" vertical="top" wrapText="1"/>
    </xf>
    <xf numFmtId="0" fontId="51" fillId="0" borderId="0" xfId="0" quotePrefix="1" applyFont="1" applyFill="1" applyBorder="1" applyAlignment="1">
      <alignment horizontal="right" vertical="top" wrapText="1"/>
    </xf>
    <xf numFmtId="175" fontId="51" fillId="0" borderId="0" xfId="227" applyNumberFormat="1" applyFont="1" applyFill="1" applyBorder="1" applyAlignment="1">
      <alignment horizontal="righ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0" fontId="63" fillId="0" borderId="0" xfId="0" applyFont="1" applyFill="1" applyBorder="1" applyAlignment="1">
      <alignment horizontal="right" vertical="top" wrapText="1"/>
    </xf>
    <xf numFmtId="8" fontId="51" fillId="0" borderId="0" xfId="0" applyNumberFormat="1" applyFont="1" applyFill="1" applyAlignment="1">
      <alignment horizontal="right" vertical="top" wrapText="1"/>
    </xf>
    <xf numFmtId="165" fontId="63" fillId="0" borderId="0" xfId="0" applyNumberFormat="1" applyFont="1" applyFill="1" applyBorder="1" applyAlignment="1">
      <alignment horizontal="right" vertical="top" wrapText="1"/>
    </xf>
    <xf numFmtId="164" fontId="51" fillId="0" borderId="0" xfId="0" quotePrefix="1" applyNumberFormat="1" applyFont="1" applyFill="1" applyAlignment="1">
      <alignment horizontal="right" vertical="top" wrapText="1"/>
    </xf>
    <xf numFmtId="6" fontId="51" fillId="0" borderId="0" xfId="0" applyNumberFormat="1" applyFont="1" applyFill="1" applyAlignment="1">
      <alignment horizontal="right" vertical="top" wrapText="1"/>
    </xf>
    <xf numFmtId="0" fontId="51" fillId="0" borderId="0" xfId="0" applyFont="1" applyAlignment="1">
      <alignment horizontal="right" vertical="top" wrapText="1"/>
    </xf>
    <xf numFmtId="9" fontId="63" fillId="0" borderId="0" xfId="1" applyFont="1" applyFill="1" applyBorder="1" applyAlignment="1">
      <alignment horizontal="right" vertical="top" wrapText="1"/>
    </xf>
    <xf numFmtId="9" fontId="63" fillId="0" borderId="0" xfId="0" applyNumberFormat="1" applyFont="1" applyFill="1" applyBorder="1" applyAlignment="1">
      <alignment horizontal="right" vertical="top" wrapText="1"/>
    </xf>
    <xf numFmtId="170" fontId="51" fillId="0" borderId="0" xfId="226" applyNumberFormat="1" applyFont="1" applyFill="1" applyAlignment="1">
      <alignment horizontal="right" vertical="top" wrapText="1"/>
    </xf>
    <xf numFmtId="3" fontId="51" fillId="0" borderId="0" xfId="0" applyNumberFormat="1" applyFont="1" applyAlignment="1">
      <alignment horizontal="right" vertical="top" wrapText="1"/>
    </xf>
    <xf numFmtId="4" fontId="51" fillId="0" borderId="0" xfId="0" applyNumberFormat="1" applyFont="1" applyFill="1" applyAlignment="1">
      <alignment horizontal="right" vertical="top" wrapText="1"/>
    </xf>
    <xf numFmtId="0" fontId="0" fillId="0" borderId="0" xfId="0"/>
    <xf numFmtId="0" fontId="0" fillId="0" borderId="0" xfId="0" applyFill="1" applyAlignment="1">
      <alignment horizontal="left" vertical="top"/>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0" fontId="0" fillId="0" borderId="0" xfId="0" applyBorder="1" applyAlignment="1">
      <alignment vertical="top"/>
    </xf>
    <xf numFmtId="0" fontId="51" fillId="0" borderId="0" xfId="0" applyFont="1" applyBorder="1" applyAlignment="1">
      <alignment vertical="top"/>
    </xf>
    <xf numFmtId="0" fontId="0" fillId="0" borderId="0" xfId="0" applyBorder="1"/>
    <xf numFmtId="3" fontId="51" fillId="0" borderId="0" xfId="0" applyNumberFormat="1" applyFont="1" applyFill="1" applyBorder="1" applyAlignment="1">
      <alignment horizontal="right" vertical="top"/>
    </xf>
    <xf numFmtId="9" fontId="51" fillId="0" borderId="0" xfId="1" applyFont="1" applyFill="1" applyBorder="1" applyAlignment="1">
      <alignment horizontal="right" vertical="top" wrapText="1"/>
    </xf>
    <xf numFmtId="9" fontId="59" fillId="0" borderId="0" xfId="228" applyNumberFormat="1" applyFont="1" applyFill="1" applyBorder="1" applyAlignment="1">
      <alignment horizontal="left"/>
    </xf>
    <xf numFmtId="3" fontId="51" fillId="0" borderId="0" xfId="0" quotePrefix="1" applyNumberFormat="1" applyFont="1" applyFill="1" applyBorder="1" applyAlignment="1">
      <alignment horizontal="right" vertical="top" wrapText="1"/>
    </xf>
    <xf numFmtId="0" fontId="62" fillId="30" borderId="0" xfId="0" applyFont="1" applyFill="1" applyAlignment="1">
      <alignment horizontal="left" vertical="center"/>
    </xf>
    <xf numFmtId="0" fontId="0" fillId="3" borderId="0" xfId="0" applyFill="1" applyBorder="1" applyAlignment="1">
      <alignment horizontal="right" wrapText="1"/>
    </xf>
    <xf numFmtId="167" fontId="69" fillId="0" borderId="0" xfId="0" applyNumberFormat="1" applyFont="1" applyFill="1" applyBorder="1" applyAlignment="1">
      <alignment horizontal="right" vertical="top" wrapText="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51" fillId="0" borderId="0" xfId="0" applyNumberFormat="1" applyFont="1" applyFill="1" applyAlignment="1">
      <alignment horizontal="right" vertical="top" wrapText="1"/>
    </xf>
    <xf numFmtId="9" fontId="51" fillId="0" borderId="0" xfId="0" applyNumberFormat="1" applyFont="1" applyFill="1" applyAlignment="1">
      <alignment horizontal="right" vertical="top" wrapText="1"/>
    </xf>
    <xf numFmtId="0" fontId="51" fillId="0" borderId="0" xfId="0" applyFont="1" applyFill="1" applyAlignment="1">
      <alignment horizontal="right" vertical="top" wrapText="1"/>
    </xf>
    <xf numFmtId="164" fontId="51" fillId="0" borderId="0" xfId="0" applyNumberFormat="1" applyFont="1" applyFill="1" applyAlignment="1">
      <alignment horizontal="right" vertical="top" wrapText="1"/>
    </xf>
    <xf numFmtId="3" fontId="51" fillId="0" borderId="0" xfId="0" applyNumberFormat="1" applyFont="1" applyFill="1" applyBorder="1" applyAlignment="1">
      <alignment horizontal="right" vertical="top" wrapText="1"/>
    </xf>
    <xf numFmtId="9" fontId="51" fillId="0" borderId="0" xfId="1" applyFont="1" applyFill="1" applyBorder="1" applyAlignment="1">
      <alignment horizontal="right" vertical="top" wrapText="1"/>
    </xf>
    <xf numFmtId="0" fontId="0" fillId="0" borderId="0" xfId="0" applyFill="1" applyBorder="1" applyAlignment="1">
      <alignment horizontal="left" vertical="top" wrapText="1"/>
    </xf>
    <xf numFmtId="0" fontId="0" fillId="36" borderId="0" xfId="0" applyFill="1" applyBorder="1" applyAlignment="1">
      <alignment horizontal="right" wrapText="1"/>
    </xf>
    <xf numFmtId="3" fontId="51" fillId="0" borderId="0" xfId="0" applyNumberFormat="1" applyFont="1" applyAlignment="1">
      <alignment vertical="top"/>
    </xf>
    <xf numFmtId="9" fontId="59" fillId="0" borderId="0" xfId="228" applyNumberFormat="1" applyFont="1" applyFill="1" applyBorder="1" applyAlignment="1"/>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59" fillId="0" borderId="0" xfId="228" quotePrefix="1" applyFont="1" applyFill="1"/>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2" fontId="51" fillId="0" borderId="0" xfId="0" applyNumberFormat="1" applyFont="1" applyFill="1" applyBorder="1" applyAlignment="1">
      <alignment horizontal="right" vertical="top" wrapText="1"/>
    </xf>
    <xf numFmtId="165" fontId="51" fillId="0" borderId="0" xfId="0" applyNumberFormat="1" applyFont="1" applyFill="1" applyBorder="1" applyAlignment="1">
      <alignment horizontal="right" vertical="top" wrapText="1"/>
    </xf>
    <xf numFmtId="5" fontId="51" fillId="0" borderId="0" xfId="227" quotePrefix="1" applyNumberFormat="1" applyFont="1" applyFill="1" applyBorder="1" applyAlignment="1">
      <alignment horizontal="right" vertical="top" wrapText="1"/>
    </xf>
    <xf numFmtId="5" fontId="51" fillId="0" borderId="0" xfId="227" applyNumberFormat="1" applyFont="1" applyFill="1" applyBorder="1" applyAlignment="1">
      <alignment horizontal="right" vertical="top" wrapText="1"/>
    </xf>
    <xf numFmtId="170" fontId="48" fillId="28" borderId="1" xfId="226" applyNumberFormat="1" applyFont="1" applyFill="1" applyBorder="1" applyAlignment="1">
      <alignment horizontal="right" vertical="top"/>
    </xf>
    <xf numFmtId="164" fontId="48" fillId="28" borderId="1" xfId="0" applyNumberFormat="1" applyFont="1" applyFill="1" applyBorder="1" applyAlignment="1">
      <alignment horizontal="right" vertical="top"/>
    </xf>
    <xf numFmtId="166" fontId="48" fillId="28" borderId="1" xfId="0" applyNumberFormat="1" applyFont="1" applyFill="1" applyBorder="1" applyAlignment="1">
      <alignment horizontal="right" vertical="top"/>
    </xf>
    <xf numFmtId="0" fontId="0" fillId="0" borderId="0" xfId="0"/>
    <xf numFmtId="0" fontId="10" fillId="0" borderId="0" xfId="0" applyFont="1" applyFill="1"/>
    <xf numFmtId="0" fontId="1" fillId="0" borderId="0" xfId="0" applyFont="1" applyAlignment="1">
      <alignment horizontal="left"/>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11" fillId="0" borderId="0" xfId="228"/>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0" fontId="62" fillId="0" borderId="0" xfId="0" applyFont="1" applyAlignment="1">
      <alignment wrapText="1"/>
    </xf>
    <xf numFmtId="0" fontId="5" fillId="0" borderId="0" xfId="0" applyFont="1" applyAlignment="1">
      <alignment wrapText="1"/>
    </xf>
    <xf numFmtId="0" fontId="1" fillId="0" borderId="0" xfId="0" applyFont="1" applyAlignment="1">
      <alignment horizontal="right"/>
    </xf>
    <xf numFmtId="165" fontId="51" fillId="0" borderId="0" xfId="0" applyNumberFormat="1" applyFont="1" applyFill="1" applyBorder="1" applyAlignment="1">
      <alignment horizontal="right" vertical="top" wrapText="1"/>
    </xf>
    <xf numFmtId="165" fontId="54" fillId="2" borderId="1" xfId="0" quotePrefix="1" applyNumberFormat="1" applyFont="1" applyFill="1" applyBorder="1" applyAlignment="1">
      <alignment horizontal="right" vertical="top" wrapText="1"/>
    </xf>
    <xf numFmtId="167" fontId="54" fillId="2" borderId="1" xfId="0" applyNumberFormat="1" applyFont="1" applyFill="1" applyBorder="1" applyAlignment="1">
      <alignment horizontal="right" vertical="top" wrapText="1"/>
    </xf>
    <xf numFmtId="166" fontId="54" fillId="28" borderId="1" xfId="0" quotePrefix="1" applyNumberFormat="1" applyFont="1" applyFill="1" applyBorder="1" applyAlignment="1">
      <alignment horizontal="right" vertical="top" wrapText="1"/>
    </xf>
    <xf numFmtId="166" fontId="54" fillId="28" borderId="1" xfId="0" quotePrefix="1" applyNumberFormat="1" applyFont="1" applyFill="1" applyBorder="1" applyAlignment="1">
      <alignment horizontal="left" vertical="top" wrapText="1"/>
    </xf>
    <xf numFmtId="3" fontId="48" fillId="28" borderId="1" xfId="0" applyNumberFormat="1" applyFont="1" applyFill="1" applyBorder="1" applyAlignment="1">
      <alignment horizontal="right" vertical="top"/>
    </xf>
    <xf numFmtId="165" fontId="48" fillId="28" borderId="1" xfId="1" applyNumberFormat="1" applyFont="1" applyFill="1" applyBorder="1" applyAlignment="1">
      <alignment horizontal="right" vertical="top"/>
    </xf>
    <xf numFmtId="0" fontId="48" fillId="28" borderId="1" xfId="0" applyFont="1" applyFill="1" applyBorder="1" applyAlignment="1">
      <alignment horizontal="right" vertical="top"/>
    </xf>
    <xf numFmtId="10" fontId="48" fillId="28" borderId="1" xfId="0" applyNumberFormat="1" applyFont="1" applyFill="1" applyBorder="1" applyAlignment="1">
      <alignment horizontal="right" vertical="top"/>
    </xf>
    <xf numFmtId="165" fontId="48" fillId="28" borderId="1" xfId="0" applyNumberFormat="1" applyFont="1" applyFill="1" applyBorder="1" applyAlignment="1">
      <alignment horizontal="right" vertical="top" wrapText="1"/>
    </xf>
    <xf numFmtId="0" fontId="48" fillId="28" borderId="1" xfId="0" applyFont="1" applyFill="1" applyBorder="1" applyAlignment="1">
      <alignment horizontal="right" vertical="top" wrapText="1"/>
    </xf>
    <xf numFmtId="9" fontId="48" fillId="28" borderId="1" xfId="0" applyNumberFormat="1" applyFont="1" applyFill="1" applyBorder="1" applyAlignment="1">
      <alignment horizontal="right" vertical="top" wrapText="1"/>
    </xf>
    <xf numFmtId="10" fontId="48" fillId="28" borderId="1" xfId="0" applyNumberFormat="1" applyFont="1" applyFill="1" applyBorder="1" applyAlignment="1">
      <alignment horizontal="right" vertical="top" wrapText="1"/>
    </xf>
    <xf numFmtId="9" fontId="48" fillId="28" borderId="1" xfId="0" applyNumberFormat="1" applyFont="1" applyFill="1" applyBorder="1" applyAlignment="1">
      <alignment horizontal="right" vertical="top"/>
    </xf>
    <xf numFmtId="0" fontId="0" fillId="0" borderId="0" xfId="0"/>
    <xf numFmtId="0" fontId="0" fillId="0" borderId="0" xfId="0" applyAlignment="1">
      <alignment horizontal="center" wrapText="1"/>
    </xf>
    <xf numFmtId="0" fontId="1" fillId="0" borderId="0" xfId="0" applyFont="1" applyAlignment="1">
      <alignment horizontal="center" vertical="center" wrapText="1"/>
    </xf>
    <xf numFmtId="9" fontId="2"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0" fontId="55" fillId="0" borderId="0" xfId="0" applyFont="1" applyFill="1" applyBorder="1" applyAlignment="1">
      <alignment horizontal="left" vertical="center" wrapText="1"/>
    </xf>
    <xf numFmtId="0" fontId="51" fillId="0" borderId="0" xfId="0" applyFont="1" applyAlignment="1">
      <alignment horizontal="center"/>
    </xf>
    <xf numFmtId="0" fontId="10" fillId="0" borderId="0" xfId="0" applyFont="1" applyFill="1" applyBorder="1" applyAlignment="1">
      <alignment horizontal="left" vertical="top" wrapText="1"/>
    </xf>
    <xf numFmtId="0" fontId="1" fillId="0" borderId="0" xfId="0" applyFont="1" applyFill="1" applyBorder="1" applyAlignment="1">
      <alignment horizontal="left" wrapText="1"/>
    </xf>
    <xf numFmtId="0" fontId="0" fillId="0" borderId="0" xfId="0" applyAlignment="1">
      <alignment horizontal="center" vertical="top"/>
    </xf>
    <xf numFmtId="0" fontId="54" fillId="0" borderId="0" xfId="0" applyFont="1" applyFill="1" applyAlignment="1">
      <alignment horizontal="left" vertical="top" wrapText="1"/>
    </xf>
    <xf numFmtId="0" fontId="10" fillId="0" borderId="0" xfId="0" applyFont="1" applyFill="1" applyAlignment="1">
      <alignment horizontal="left" vertical="center" wrapText="1"/>
    </xf>
  </cellXfs>
  <cellStyles count="233">
    <cellStyle name="20% - Accent1 2" xfId="56" xr:uid="{00000000-0005-0000-0000-000000000000}"/>
    <cellStyle name="20% - Accent1 3" xfId="16" xr:uid="{00000000-0005-0000-0000-000001000000}"/>
    <cellStyle name="60% - Accent1 2" xfId="24" xr:uid="{00000000-0005-0000-0000-000002000000}"/>
    <cellStyle name="60% - Accent1 3" xfId="69" xr:uid="{00000000-0005-0000-0000-000003000000}"/>
    <cellStyle name="60% - Accent1 4" xfId="46" xr:uid="{00000000-0005-0000-0000-000004000000}"/>
    <cellStyle name="Accent5 2" xfId="51" xr:uid="{00000000-0005-0000-0000-000005000000}"/>
    <cellStyle name="Accent5 3" xfId="8" xr:uid="{00000000-0005-0000-0000-000006000000}"/>
    <cellStyle name="Bad 2" xfId="25" xr:uid="{00000000-0005-0000-0000-000007000000}"/>
    <cellStyle name="Bad 3" xfId="77" xr:uid="{00000000-0005-0000-0000-000008000000}"/>
    <cellStyle name="Bad 4" xfId="89" xr:uid="{00000000-0005-0000-0000-000009000000}"/>
    <cellStyle name="CalculatedHeader" xfId="98" xr:uid="{00000000-0005-0000-0000-00000A000000}"/>
    <cellStyle name="CalculatedMeasure" xfId="26" xr:uid="{00000000-0005-0000-0000-00000B000000}"/>
    <cellStyle name="CalculatedMeasure 2" xfId="68" xr:uid="{00000000-0005-0000-0000-00000C000000}"/>
    <cellStyle name="CalculatedMeasure 2 2" xfId="116" xr:uid="{00000000-0005-0000-0000-00000D000000}"/>
    <cellStyle name="Calculation 2" xfId="96" xr:uid="{00000000-0005-0000-0000-00000E000000}"/>
    <cellStyle name="Check Cell 2" xfId="97" xr:uid="{00000000-0005-0000-0000-00000F000000}"/>
    <cellStyle name="ChoiceCell" xfId="27" xr:uid="{00000000-0005-0000-0000-000010000000}"/>
    <cellStyle name="ColumnHead" xfId="4" xr:uid="{00000000-0005-0000-0000-000011000000}"/>
    <cellStyle name="ColumnHead 2" xfId="28" xr:uid="{00000000-0005-0000-0000-000012000000}"/>
    <cellStyle name="ColumnHead 2 2" xfId="128" xr:uid="{00000000-0005-0000-0000-000013000000}"/>
    <cellStyle name="ColumnHead 3" xfId="66" xr:uid="{00000000-0005-0000-0000-000014000000}"/>
    <cellStyle name="ColumnHead 3 2" xfId="119" xr:uid="{00000000-0005-0000-0000-000015000000}"/>
    <cellStyle name="ColumnHead 4" xfId="120" xr:uid="{00000000-0005-0000-0000-000016000000}"/>
    <cellStyle name="Comma" xfId="226" builtinId="3"/>
    <cellStyle name="Comma 2" xfId="29" xr:uid="{00000000-0005-0000-0000-000018000000}"/>
    <cellStyle name="Comma 3" xfId="55" xr:uid="{00000000-0005-0000-0000-000019000000}"/>
    <cellStyle name="Comma 4" xfId="62" xr:uid="{00000000-0005-0000-0000-00001A000000}"/>
    <cellStyle name="Comma 4 2" xfId="138" xr:uid="{00000000-0005-0000-0000-00001B000000}"/>
    <cellStyle name="Comma 5" xfId="83" xr:uid="{00000000-0005-0000-0000-00001C000000}"/>
    <cellStyle name="Comma 6" xfId="15" xr:uid="{00000000-0005-0000-0000-00001D000000}"/>
    <cellStyle name="CommonColHead" xfId="30" xr:uid="{00000000-0005-0000-0000-00001E000000}"/>
    <cellStyle name="CommonColHead 2" xfId="78" xr:uid="{00000000-0005-0000-0000-00001F000000}"/>
    <cellStyle name="CORE" xfId="31" xr:uid="{00000000-0005-0000-0000-000020000000}"/>
    <cellStyle name="CORE 2" xfId="70" xr:uid="{00000000-0005-0000-0000-000021000000}"/>
    <cellStyle name="CORE 2 2" xfId="117" xr:uid="{00000000-0005-0000-0000-000022000000}"/>
    <cellStyle name="Currency" xfId="227" builtinId="4"/>
    <cellStyle name="Currency [0] 2" xfId="33" xr:uid="{00000000-0005-0000-0000-000024000000}"/>
    <cellStyle name="Currency [0] 3" xfId="73" xr:uid="{00000000-0005-0000-0000-000025000000}"/>
    <cellStyle name="Currency [2]" xfId="5" xr:uid="{00000000-0005-0000-0000-000026000000}"/>
    <cellStyle name="Currency [2] 2" xfId="34" xr:uid="{00000000-0005-0000-0000-000027000000}"/>
    <cellStyle name="Currency 10" xfId="92" xr:uid="{00000000-0005-0000-0000-000028000000}"/>
    <cellStyle name="Currency 11" xfId="110" xr:uid="{00000000-0005-0000-0000-000029000000}"/>
    <cellStyle name="Currency 12" xfId="109" xr:uid="{00000000-0005-0000-0000-00002A000000}"/>
    <cellStyle name="Currency 13" xfId="108" xr:uid="{00000000-0005-0000-0000-00002B000000}"/>
    <cellStyle name="Currency 14" xfId="19" xr:uid="{00000000-0005-0000-0000-00002C000000}"/>
    <cellStyle name="Currency 15" xfId="154" xr:uid="{00000000-0005-0000-0000-00002D000000}"/>
    <cellStyle name="Currency 16" xfId="172" xr:uid="{00000000-0005-0000-0000-00002E000000}"/>
    <cellStyle name="Currency 17" xfId="149" xr:uid="{00000000-0005-0000-0000-00002F000000}"/>
    <cellStyle name="Currency 18" xfId="161" xr:uid="{00000000-0005-0000-0000-000030000000}"/>
    <cellStyle name="Currency 19" xfId="182" xr:uid="{00000000-0005-0000-0000-000031000000}"/>
    <cellStyle name="Currency 2" xfId="32" xr:uid="{00000000-0005-0000-0000-000032000000}"/>
    <cellStyle name="Currency 20" xfId="184" xr:uid="{00000000-0005-0000-0000-000033000000}"/>
    <cellStyle name="Currency 21" xfId="158" xr:uid="{00000000-0005-0000-0000-000034000000}"/>
    <cellStyle name="Currency 22" xfId="183" xr:uid="{00000000-0005-0000-0000-000035000000}"/>
    <cellStyle name="Currency 23" xfId="185" xr:uid="{00000000-0005-0000-0000-000036000000}"/>
    <cellStyle name="Currency 24" xfId="148" xr:uid="{00000000-0005-0000-0000-000037000000}"/>
    <cellStyle name="Currency 25" xfId="186" xr:uid="{00000000-0005-0000-0000-000038000000}"/>
    <cellStyle name="Currency 26" xfId="174" xr:uid="{00000000-0005-0000-0000-000039000000}"/>
    <cellStyle name="Currency 27" xfId="187" xr:uid="{00000000-0005-0000-0000-00003A000000}"/>
    <cellStyle name="Currency 28" xfId="192" xr:uid="{00000000-0005-0000-0000-00003B000000}"/>
    <cellStyle name="Currency 29" xfId="156" xr:uid="{00000000-0005-0000-0000-00003C000000}"/>
    <cellStyle name="Currency 3" xfId="58" xr:uid="{00000000-0005-0000-0000-00003D000000}"/>
    <cellStyle name="Currency 30" xfId="151" xr:uid="{00000000-0005-0000-0000-00003E000000}"/>
    <cellStyle name="Currency 31" xfId="169" xr:uid="{00000000-0005-0000-0000-00003F000000}"/>
    <cellStyle name="Currency 32" xfId="181" xr:uid="{00000000-0005-0000-0000-000040000000}"/>
    <cellStyle name="Currency 33" xfId="166" xr:uid="{00000000-0005-0000-0000-000041000000}"/>
    <cellStyle name="Currency 34" xfId="178" xr:uid="{00000000-0005-0000-0000-000042000000}"/>
    <cellStyle name="Currency 35" xfId="171" xr:uid="{00000000-0005-0000-0000-000043000000}"/>
    <cellStyle name="Currency 36" xfId="168" xr:uid="{00000000-0005-0000-0000-000044000000}"/>
    <cellStyle name="Currency 37" xfId="190" xr:uid="{00000000-0005-0000-0000-000045000000}"/>
    <cellStyle name="Currency 38" xfId="157" xr:uid="{00000000-0005-0000-0000-000046000000}"/>
    <cellStyle name="Currency 39" xfId="180" xr:uid="{00000000-0005-0000-0000-000047000000}"/>
    <cellStyle name="Currency 4" xfId="79" xr:uid="{00000000-0005-0000-0000-000048000000}"/>
    <cellStyle name="Currency 40" xfId="175" xr:uid="{00000000-0005-0000-0000-000049000000}"/>
    <cellStyle name="Currency 41" xfId="170" xr:uid="{00000000-0005-0000-0000-00004A000000}"/>
    <cellStyle name="Currency 42" xfId="191" xr:uid="{00000000-0005-0000-0000-00004B000000}"/>
    <cellStyle name="Currency 43" xfId="173" xr:uid="{00000000-0005-0000-0000-00004C000000}"/>
    <cellStyle name="Currency 44" xfId="153" xr:uid="{00000000-0005-0000-0000-00004D000000}"/>
    <cellStyle name="Currency 45" xfId="193" xr:uid="{00000000-0005-0000-0000-00004E000000}"/>
    <cellStyle name="Currency 46" xfId="162" xr:uid="{00000000-0005-0000-0000-00004F000000}"/>
    <cellStyle name="Currency 47" xfId="179" xr:uid="{00000000-0005-0000-0000-000050000000}"/>
    <cellStyle name="Currency 48" xfId="176" xr:uid="{00000000-0005-0000-0000-000051000000}"/>
    <cellStyle name="Currency 49" xfId="177" xr:uid="{00000000-0005-0000-0000-000052000000}"/>
    <cellStyle name="Currency 5" xfId="81" xr:uid="{00000000-0005-0000-0000-000053000000}"/>
    <cellStyle name="Currency 50" xfId="152" xr:uid="{00000000-0005-0000-0000-000054000000}"/>
    <cellStyle name="Currency 51" xfId="165" xr:uid="{00000000-0005-0000-0000-000055000000}"/>
    <cellStyle name="Currency 52" xfId="194" xr:uid="{00000000-0005-0000-0000-000056000000}"/>
    <cellStyle name="Currency 53" xfId="150" xr:uid="{00000000-0005-0000-0000-000057000000}"/>
    <cellStyle name="Currency 54" xfId="160" xr:uid="{00000000-0005-0000-0000-000058000000}"/>
    <cellStyle name="Currency 55" xfId="195" xr:uid="{00000000-0005-0000-0000-000059000000}"/>
    <cellStyle name="Currency 56" xfId="155" xr:uid="{00000000-0005-0000-0000-00005A000000}"/>
    <cellStyle name="Currency 57" xfId="159" xr:uid="{00000000-0005-0000-0000-00005B000000}"/>
    <cellStyle name="Currency 58" xfId="167" xr:uid="{00000000-0005-0000-0000-00005C000000}"/>
    <cellStyle name="Currency 59" xfId="163" xr:uid="{00000000-0005-0000-0000-00005D000000}"/>
    <cellStyle name="Currency 6" xfId="65" xr:uid="{00000000-0005-0000-0000-00005E000000}"/>
    <cellStyle name="Currency 60" xfId="189" xr:uid="{00000000-0005-0000-0000-00005F000000}"/>
    <cellStyle name="Currency 61" xfId="188" xr:uid="{00000000-0005-0000-0000-000060000000}"/>
    <cellStyle name="Currency 62" xfId="164" xr:uid="{00000000-0005-0000-0000-000061000000}"/>
    <cellStyle name="Currency 63" xfId="196" xr:uid="{00000000-0005-0000-0000-000062000000}"/>
    <cellStyle name="Currency 64" xfId="197" xr:uid="{00000000-0005-0000-0000-000063000000}"/>
    <cellStyle name="Currency 65" xfId="198" xr:uid="{00000000-0005-0000-0000-000064000000}"/>
    <cellStyle name="Currency 66" xfId="199" xr:uid="{00000000-0005-0000-0000-000065000000}"/>
    <cellStyle name="Currency 67" xfId="200" xr:uid="{00000000-0005-0000-0000-000066000000}"/>
    <cellStyle name="Currency 68" xfId="201" xr:uid="{00000000-0005-0000-0000-000067000000}"/>
    <cellStyle name="Currency 69" xfId="202" xr:uid="{00000000-0005-0000-0000-000068000000}"/>
    <cellStyle name="Currency 7" xfId="72" xr:uid="{00000000-0005-0000-0000-000069000000}"/>
    <cellStyle name="Currency 70" xfId="203" xr:uid="{00000000-0005-0000-0000-00006A000000}"/>
    <cellStyle name="Currency 71" xfId="204" xr:uid="{00000000-0005-0000-0000-00006B000000}"/>
    <cellStyle name="Currency 72" xfId="205" xr:uid="{00000000-0005-0000-0000-00006C000000}"/>
    <cellStyle name="Currency 73" xfId="206" xr:uid="{00000000-0005-0000-0000-00006D000000}"/>
    <cellStyle name="Currency 74" xfId="207" xr:uid="{00000000-0005-0000-0000-00006E000000}"/>
    <cellStyle name="Currency 75" xfId="208" xr:uid="{00000000-0005-0000-0000-00006F000000}"/>
    <cellStyle name="Currency 76" xfId="209" xr:uid="{00000000-0005-0000-0000-000070000000}"/>
    <cellStyle name="Currency 77" xfId="210" xr:uid="{00000000-0005-0000-0000-000071000000}"/>
    <cellStyle name="Currency 78" xfId="211" xr:uid="{00000000-0005-0000-0000-000072000000}"/>
    <cellStyle name="Currency 79" xfId="212" xr:uid="{00000000-0005-0000-0000-000073000000}"/>
    <cellStyle name="Currency 8" xfId="71" xr:uid="{00000000-0005-0000-0000-000074000000}"/>
    <cellStyle name="Currency 80" xfId="213" xr:uid="{00000000-0005-0000-0000-000075000000}"/>
    <cellStyle name="Currency 81" xfId="214" xr:uid="{00000000-0005-0000-0000-000076000000}"/>
    <cellStyle name="Currency 82" xfId="215" xr:uid="{00000000-0005-0000-0000-000077000000}"/>
    <cellStyle name="Currency 83" xfId="216" xr:uid="{00000000-0005-0000-0000-000078000000}"/>
    <cellStyle name="Currency 84" xfId="217" xr:uid="{00000000-0005-0000-0000-000079000000}"/>
    <cellStyle name="Currency 85" xfId="218" xr:uid="{00000000-0005-0000-0000-00007A000000}"/>
    <cellStyle name="Currency 86" xfId="219" xr:uid="{00000000-0005-0000-0000-00007B000000}"/>
    <cellStyle name="Currency 87" xfId="220" xr:uid="{00000000-0005-0000-0000-00007C000000}"/>
    <cellStyle name="Currency 88" xfId="221" xr:uid="{00000000-0005-0000-0000-00007D000000}"/>
    <cellStyle name="Currency 89" xfId="222" xr:uid="{00000000-0005-0000-0000-00007E000000}"/>
    <cellStyle name="Currency 9" xfId="80" xr:uid="{00000000-0005-0000-0000-00007F000000}"/>
    <cellStyle name="Currency 90" xfId="223" xr:uid="{00000000-0005-0000-0000-000080000000}"/>
    <cellStyle name="Currency 91" xfId="224" xr:uid="{00000000-0005-0000-0000-000081000000}"/>
    <cellStyle name="Currency 92" xfId="225" xr:uid="{00000000-0005-0000-0000-000082000000}"/>
    <cellStyle name="Currency 93" xfId="229" xr:uid="{00000000-0005-0000-0000-000083000000}"/>
    <cellStyle name="Currency 94" xfId="232" xr:uid="{00000000-0005-0000-0000-000014010000}"/>
    <cellStyle name="Currency0" xfId="14" xr:uid="{00000000-0005-0000-0000-000084000000}"/>
    <cellStyle name="Currency0 2" xfId="35" xr:uid="{00000000-0005-0000-0000-000085000000}"/>
    <cellStyle name="EntryCell" xfId="36" xr:uid="{00000000-0005-0000-0000-000086000000}"/>
    <cellStyle name="EntryCell 2" xfId="75" xr:uid="{00000000-0005-0000-0000-000087000000}"/>
    <cellStyle name="EntryCell 2 2" xfId="114" xr:uid="{00000000-0005-0000-0000-000088000000}"/>
    <cellStyle name="Explanatory Text 2" xfId="87" xr:uid="{00000000-0005-0000-0000-000089000000}"/>
    <cellStyle name="FieldCell" xfId="37" xr:uid="{00000000-0005-0000-0000-00008A000000}"/>
    <cellStyle name="FieldCell 2" xfId="74" xr:uid="{00000000-0005-0000-0000-00008B000000}"/>
    <cellStyle name="FieldCell 2 2" xfId="113" xr:uid="{00000000-0005-0000-0000-00008C000000}"/>
    <cellStyle name="Good 2" xfId="88" xr:uid="{00000000-0005-0000-0000-00008D000000}"/>
    <cellStyle name="Heading 1 2" xfId="85" xr:uid="{00000000-0005-0000-0000-00008E000000}"/>
    <cellStyle name="Heading 2 2" xfId="93" xr:uid="{00000000-0005-0000-0000-00008F000000}"/>
    <cellStyle name="Heading 3 2" xfId="86" xr:uid="{00000000-0005-0000-0000-000090000000}"/>
    <cellStyle name="Heading 4 2" xfId="95" xr:uid="{00000000-0005-0000-0000-000091000000}"/>
    <cellStyle name="Hyperlink" xfId="228" builtinId="8"/>
    <cellStyle name="Hyperlink 2" xfId="64" xr:uid="{00000000-0005-0000-0000-000093000000}"/>
    <cellStyle name="Hyperlink 2 2" xfId="118" xr:uid="{00000000-0005-0000-0000-000094000000}"/>
    <cellStyle name="Hyperlink 3" xfId="230" xr:uid="{00000000-0005-0000-0000-000095000000}"/>
    <cellStyle name="InFormCalc" xfId="18" xr:uid="{00000000-0005-0000-0000-000096000000}"/>
    <cellStyle name="Neutral 2" xfId="38" xr:uid="{00000000-0005-0000-0000-000097000000}"/>
    <cellStyle name="Neutral 3" xfId="50" xr:uid="{00000000-0005-0000-0000-000098000000}"/>
    <cellStyle name="Neutral 4" xfId="90" xr:uid="{00000000-0005-0000-0000-000099000000}"/>
    <cellStyle name="Neutral 5" xfId="7" xr:uid="{00000000-0005-0000-0000-00009A000000}"/>
    <cellStyle name="Normal" xfId="0" builtinId="0"/>
    <cellStyle name="Normal 10" xfId="106" xr:uid="{00000000-0005-0000-0000-00009C000000}"/>
    <cellStyle name="Normal 10 2" xfId="145" xr:uid="{00000000-0005-0000-0000-00009D000000}"/>
    <cellStyle name="Normal 11" xfId="107" xr:uid="{00000000-0005-0000-0000-00009E000000}"/>
    <cellStyle name="Normal 11 2" xfId="146" xr:uid="{00000000-0005-0000-0000-00009F000000}"/>
    <cellStyle name="Normal 12" xfId="2" xr:uid="{00000000-0005-0000-0000-0000A0000000}"/>
    <cellStyle name="Normal 13" xfId="231" xr:uid="{00000000-0005-0000-0000-0000A1000000}"/>
    <cellStyle name="Normal 2" xfId="12" xr:uid="{00000000-0005-0000-0000-0000A2000000}"/>
    <cellStyle name="Normal 2 2" xfId="22" xr:uid="{00000000-0005-0000-0000-0000A3000000}"/>
    <cellStyle name="Normal 2 2 2" xfId="61" xr:uid="{00000000-0005-0000-0000-0000A4000000}"/>
    <cellStyle name="Normal 2 2 2 2" xfId="137" xr:uid="{00000000-0005-0000-0000-0000A5000000}"/>
    <cellStyle name="Normal 2 2 3" xfId="102" xr:uid="{00000000-0005-0000-0000-0000A6000000}"/>
    <cellStyle name="Normal 2 2 3 2" xfId="142" xr:uid="{00000000-0005-0000-0000-0000A7000000}"/>
    <cellStyle name="Normal 2 2 4" xfId="127" xr:uid="{00000000-0005-0000-0000-0000A8000000}"/>
    <cellStyle name="Normal 2 3" xfId="54" xr:uid="{00000000-0005-0000-0000-0000A9000000}"/>
    <cellStyle name="Normal 2 3 2" xfId="134" xr:uid="{00000000-0005-0000-0000-0000AA000000}"/>
    <cellStyle name="Normal 2 4" xfId="99" xr:uid="{00000000-0005-0000-0000-0000AB000000}"/>
    <cellStyle name="Normal 2 4 2" xfId="141" xr:uid="{00000000-0005-0000-0000-0000AC000000}"/>
    <cellStyle name="Normal 2 5" xfId="112" xr:uid="{00000000-0005-0000-0000-0000AD000000}"/>
    <cellStyle name="Normal 2 5 2" xfId="147" xr:uid="{00000000-0005-0000-0000-0000AE000000}"/>
    <cellStyle name="Normal 2 6" xfId="123" xr:uid="{00000000-0005-0000-0000-0000AF000000}"/>
    <cellStyle name="Normal 3" xfId="23" xr:uid="{00000000-0005-0000-0000-0000B0000000}"/>
    <cellStyle name="Normal 3 2" xfId="103" xr:uid="{00000000-0005-0000-0000-0000B1000000}"/>
    <cellStyle name="Normal 3 3" xfId="100" xr:uid="{00000000-0005-0000-0000-0000B2000000}"/>
    <cellStyle name="Normal 4" xfId="48" xr:uid="{00000000-0005-0000-0000-0000B3000000}"/>
    <cellStyle name="Normal 4 2" xfId="111" xr:uid="{00000000-0005-0000-0000-0000B4000000}"/>
    <cellStyle name="Normal 5" xfId="10" xr:uid="{00000000-0005-0000-0000-0000B5000000}"/>
    <cellStyle name="Normal 5 2" xfId="20" xr:uid="{00000000-0005-0000-0000-0000B6000000}"/>
    <cellStyle name="Normal 5 2 2" xfId="59" xr:uid="{00000000-0005-0000-0000-0000B7000000}"/>
    <cellStyle name="Normal 5 2 2 2" xfId="135" xr:uid="{00000000-0005-0000-0000-0000B8000000}"/>
    <cellStyle name="Normal 5 2 3" xfId="125" xr:uid="{00000000-0005-0000-0000-0000B9000000}"/>
    <cellStyle name="Normal 5 3" xfId="52" xr:uid="{00000000-0005-0000-0000-0000BA000000}"/>
    <cellStyle name="Normal 5 3 2" xfId="132" xr:uid="{00000000-0005-0000-0000-0000BB000000}"/>
    <cellStyle name="Normal 5 4" xfId="104" xr:uid="{00000000-0005-0000-0000-0000BC000000}"/>
    <cellStyle name="Normal 5 4 2" xfId="143" xr:uid="{00000000-0005-0000-0000-0000BD000000}"/>
    <cellStyle name="Normal 5 5" xfId="121" xr:uid="{00000000-0005-0000-0000-0000BE000000}"/>
    <cellStyle name="Normal 6" xfId="11" xr:uid="{00000000-0005-0000-0000-0000BF000000}"/>
    <cellStyle name="Normal 6 2" xfId="21" xr:uid="{00000000-0005-0000-0000-0000C0000000}"/>
    <cellStyle name="Normal 6 2 2" xfId="60" xr:uid="{00000000-0005-0000-0000-0000C1000000}"/>
    <cellStyle name="Normal 6 2 2 2" xfId="136" xr:uid="{00000000-0005-0000-0000-0000C2000000}"/>
    <cellStyle name="Normal 6 2 3" xfId="126" xr:uid="{00000000-0005-0000-0000-0000C3000000}"/>
    <cellStyle name="Normal 6 3" xfId="53" xr:uid="{00000000-0005-0000-0000-0000C4000000}"/>
    <cellStyle name="Normal 6 3 2" xfId="133" xr:uid="{00000000-0005-0000-0000-0000C5000000}"/>
    <cellStyle name="Normal 6 4" xfId="105" xr:uid="{00000000-0005-0000-0000-0000C6000000}"/>
    <cellStyle name="Normal 6 4 2" xfId="144" xr:uid="{00000000-0005-0000-0000-0000C7000000}"/>
    <cellStyle name="Normal 6 5" xfId="122" xr:uid="{00000000-0005-0000-0000-0000C8000000}"/>
    <cellStyle name="Normal 7" xfId="47" xr:uid="{00000000-0005-0000-0000-0000C9000000}"/>
    <cellStyle name="Normal 7 2" xfId="131" xr:uid="{00000000-0005-0000-0000-0000CA000000}"/>
    <cellStyle name="Normal 8" xfId="82" xr:uid="{00000000-0005-0000-0000-0000CB000000}"/>
    <cellStyle name="Normal 9" xfId="101" xr:uid="{00000000-0005-0000-0000-0000CC000000}"/>
    <cellStyle name="Note 2" xfId="49" xr:uid="{00000000-0005-0000-0000-0000CD000000}"/>
    <cellStyle name="Note 3" xfId="6" xr:uid="{00000000-0005-0000-0000-0000CE000000}"/>
    <cellStyle name="Number0" xfId="13" xr:uid="{00000000-0005-0000-0000-0000CF000000}"/>
    <cellStyle name="Number0 2" xfId="39" xr:uid="{00000000-0005-0000-0000-0000D0000000}"/>
    <cellStyle name="Number0 2 2" xfId="129" xr:uid="{00000000-0005-0000-0000-0000D1000000}"/>
    <cellStyle name="Number0 3" xfId="94" xr:uid="{00000000-0005-0000-0000-0000D2000000}"/>
    <cellStyle name="Number0 4" xfId="124" xr:uid="{00000000-0005-0000-0000-0000D3000000}"/>
    <cellStyle name="Number1" xfId="40" xr:uid="{00000000-0005-0000-0000-0000D4000000}"/>
    <cellStyle name="Number1 2" xfId="76" xr:uid="{00000000-0005-0000-0000-0000D5000000}"/>
    <cellStyle name="Number1 2 2" xfId="140" xr:uid="{00000000-0005-0000-0000-0000D6000000}"/>
    <cellStyle name="Number1 3" xfId="130" xr:uid="{00000000-0005-0000-0000-0000D7000000}"/>
    <cellStyle name="Percent" xfId="1" builtinId="5"/>
    <cellStyle name="Percent 2" xfId="41" xr:uid="{00000000-0005-0000-0000-0000D9000000}"/>
    <cellStyle name="Percent 3" xfId="57" xr:uid="{00000000-0005-0000-0000-0000DA000000}"/>
    <cellStyle name="Percent 4" xfId="63" xr:uid="{00000000-0005-0000-0000-0000DB000000}"/>
    <cellStyle name="Percent 4 2" xfId="139" xr:uid="{00000000-0005-0000-0000-0000DC000000}"/>
    <cellStyle name="Percent 5" xfId="84" xr:uid="{00000000-0005-0000-0000-0000DD000000}"/>
    <cellStyle name="Percent 6" xfId="17" xr:uid="{00000000-0005-0000-0000-0000DE000000}"/>
    <cellStyle name="QNumber" xfId="9" xr:uid="{00000000-0005-0000-0000-0000DF000000}"/>
    <cellStyle name="QNumber 2" xfId="42" xr:uid="{00000000-0005-0000-0000-0000E0000000}"/>
    <cellStyle name="QRef" xfId="43" xr:uid="{00000000-0005-0000-0000-0000E1000000}"/>
    <cellStyle name="Question" xfId="44" xr:uid="{00000000-0005-0000-0000-0000E2000000}"/>
    <cellStyle name="Question 2" xfId="67" xr:uid="{00000000-0005-0000-0000-0000E3000000}"/>
    <cellStyle name="Question 2 2" xfId="115" xr:uid="{00000000-0005-0000-0000-0000E4000000}"/>
    <cellStyle name="RowLabel" xfId="3" xr:uid="{00000000-0005-0000-0000-0000E5000000}"/>
    <cellStyle name="RowLabel 2" xfId="45" xr:uid="{00000000-0005-0000-0000-0000E6000000}"/>
    <cellStyle name="Warning Text 2" xfId="91" xr:uid="{00000000-0005-0000-0000-0000E7000000}"/>
  </cellStyles>
  <dxfs count="0"/>
  <tableStyles count="0" defaultTableStyle="TableStyleMedium2" defaultPivotStyle="PivotStyleLight16"/>
  <colors>
    <mruColors>
      <color rgb="FFFFFFCC"/>
      <color rgb="FFCC99FF"/>
      <color rgb="FFCCCCFF"/>
      <color rgb="FFFF99FF"/>
      <color rgb="FF99FF99"/>
      <color rgb="FFCCFFCC"/>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1544408</xdr:colOff>
      <xdr:row>4</xdr:row>
      <xdr:rowOff>89628</xdr:rowOff>
    </xdr:to>
    <xdr:sp macro="" textlink="">
      <xdr:nvSpPr>
        <xdr:cNvPr id="2" name="Rectangle 1">
          <a:extLst>
            <a:ext uri="{FF2B5EF4-FFF2-40B4-BE49-F238E27FC236}">
              <a16:creationId xmlns:a16="http://schemas.microsoft.com/office/drawing/2014/main" id="{A8B06E5F-0471-49A3-A526-AD22167F020E}"/>
            </a:ext>
          </a:extLst>
        </xdr:cNvPr>
        <xdr:cNvSpPr/>
      </xdr:nvSpPr>
      <xdr:spPr>
        <a:xfrm>
          <a:off x="0" y="0"/>
          <a:ext cx="1544408" cy="851628"/>
        </a:xfrm>
        <a:prstGeom prst="rect">
          <a:avLst/>
        </a:prstGeom>
        <a:solidFill>
          <a:srgbClr val="1C3C6D"/>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152400</xdr:colOff>
      <xdr:row>2</xdr:row>
      <xdr:rowOff>9525</xdr:rowOff>
    </xdr:from>
    <xdr:to>
      <xdr:col>0</xdr:col>
      <xdr:colOff>1432948</xdr:colOff>
      <xdr:row>4</xdr:row>
      <xdr:rowOff>43789</xdr:rowOff>
    </xdr:to>
    <xdr:pic>
      <xdr:nvPicPr>
        <xdr:cNvPr id="3" name="Picture 2" descr="ICMA-Master-REV-web.png">
          <a:extLst>
            <a:ext uri="{FF2B5EF4-FFF2-40B4-BE49-F238E27FC236}">
              <a16:creationId xmlns:a16="http://schemas.microsoft.com/office/drawing/2014/main" id="{CF3F6680-497D-4587-96E0-346E6CE96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90525"/>
          <a:ext cx="1280548" cy="415264"/>
        </a:xfrm>
        <a:prstGeom prst="rect">
          <a:avLst/>
        </a:prstGeom>
      </xdr:spPr>
    </xdr:pic>
    <xdr:clientData/>
  </xdr:twoCellAnchor>
  <xdr:twoCellAnchor>
    <xdr:from>
      <xdr:col>0</xdr:col>
      <xdr:colOff>2990851</xdr:colOff>
      <xdr:row>0</xdr:row>
      <xdr:rowOff>28575</xdr:rowOff>
    </xdr:from>
    <xdr:to>
      <xdr:col>0</xdr:col>
      <xdr:colOff>8648701</xdr:colOff>
      <xdr:row>3</xdr:row>
      <xdr:rowOff>123825</xdr:rowOff>
    </xdr:to>
    <xdr:sp macro="" textlink="">
      <xdr:nvSpPr>
        <xdr:cNvPr id="4" name="TextBox 3">
          <a:extLst>
            <a:ext uri="{FF2B5EF4-FFF2-40B4-BE49-F238E27FC236}">
              <a16:creationId xmlns:a16="http://schemas.microsoft.com/office/drawing/2014/main" id="{BA9CB78C-5DC0-414E-AC66-9AF92E617379}"/>
            </a:ext>
          </a:extLst>
        </xdr:cNvPr>
        <xdr:cNvSpPr txBox="1"/>
      </xdr:nvSpPr>
      <xdr:spPr>
        <a:xfrm>
          <a:off x="2990851" y="28575"/>
          <a:ext cx="56578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1"/>
            <a:t>Open Access Benchmarking</a:t>
          </a:r>
        </a:p>
      </xdr:txBody>
    </xdr:sp>
    <xdr:clientData/>
  </xdr:twoCellAnchor>
  <xdr:twoCellAnchor>
    <xdr:from>
      <xdr:col>2</xdr:col>
      <xdr:colOff>333375</xdr:colOff>
      <xdr:row>12</xdr:row>
      <xdr:rowOff>9525</xdr:rowOff>
    </xdr:from>
    <xdr:to>
      <xdr:col>2</xdr:col>
      <xdr:colOff>333375</xdr:colOff>
      <xdr:row>13</xdr:row>
      <xdr:rowOff>9525</xdr:rowOff>
    </xdr:to>
    <xdr:cxnSp macro="">
      <xdr:nvCxnSpPr>
        <xdr:cNvPr id="6" name="Straight Arrow Connector 5">
          <a:extLst>
            <a:ext uri="{FF2B5EF4-FFF2-40B4-BE49-F238E27FC236}">
              <a16:creationId xmlns:a16="http://schemas.microsoft.com/office/drawing/2014/main" id="{3C94636D-8F25-4620-B4E7-F82C5612E8C8}"/>
            </a:ext>
          </a:extLst>
        </xdr:cNvPr>
        <xdr:cNvCxnSpPr/>
      </xdr:nvCxnSpPr>
      <xdr:spPr>
        <a:xfrm>
          <a:off x="12011025" y="3848100"/>
          <a:ext cx="0" cy="38100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28576</xdr:colOff>
      <xdr:row>1</xdr:row>
      <xdr:rowOff>47624</xdr:rowOff>
    </xdr:from>
    <xdr:ext cx="9424730" cy="78197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6" y="539237"/>
          <a:ext cx="9424730" cy="781974"/>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80 measures have been selected and piloted by the</a:t>
          </a:r>
          <a:r>
            <a:rPr lang="en-US" sz="1100" baseline="0"/>
            <a:t> ICMA Performance Management Advisory Committee.  A related list of calculations follows, along with a worksheet of county-specific measures.  These measures are presented for use by any jurisdiction or vendor interested in benchmarking around a consistent set of metric definitions.  This worksheet presents a template for data entry, and jurisdictions are encouraged to forward any data they have to gyoung@icma.org.  Data compiled so far is presented in the accompanying "Data" tab.  For more information, see FAQ tab.</a:t>
          </a:r>
        </a:p>
        <a:p>
          <a:endParaRPr lang="en-US" sz="1100" baseline="0"/>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928090" cy="781974"/>
    <xdr:sp macro="" textlink="">
      <xdr:nvSpPr>
        <xdr:cNvPr id="2" name="TextBox 1">
          <a:extLst>
            <a:ext uri="{FF2B5EF4-FFF2-40B4-BE49-F238E27FC236}">
              <a16:creationId xmlns:a16="http://schemas.microsoft.com/office/drawing/2014/main" id="{55658352-B7B7-4B37-954D-C98C01240317}"/>
            </a:ext>
          </a:extLst>
        </xdr:cNvPr>
        <xdr:cNvSpPr txBox="1"/>
      </xdr:nvSpPr>
      <xdr:spPr>
        <a:xfrm>
          <a:off x="0" y="251604"/>
          <a:ext cx="6928090" cy="781974"/>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54 measures have been selected by an</a:t>
          </a:r>
          <a:r>
            <a:rPr lang="en-US" sz="1100" baseline="0"/>
            <a:t> ICMA County Consortium and are presented for use by any jurisdiction or vendor interested in benchmarking around a consistent set of metric definitions.  This worksheet presents a template for data entry, and jurisdictions are encouraged to share their data by e-mail to gyoung@icma.org.  Data compiled so far is presented to the right, with related calculations below. For more information, see FAQ tab.</a:t>
          </a:r>
        </a:p>
        <a:p>
          <a:endParaRPr lang="en-US" sz="1100" baseline="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ma.org/documents/icma-key-performance-indicators" TargetMode="External"/><Relationship Id="rId2" Type="http://schemas.openxmlformats.org/officeDocument/2006/relationships/hyperlink" Target="mailto:gyoung@icma.org" TargetMode="External"/><Relationship Id="rId1" Type="http://schemas.openxmlformats.org/officeDocument/2006/relationships/hyperlink" Target="https://members.icma.org/eweb/DynamicPage.aspx?WebCode=pma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cma.org/benchmar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latoya.jackson@dallascityhall.com" TargetMode="External"/><Relationship Id="rId117" Type="http://schemas.openxmlformats.org/officeDocument/2006/relationships/hyperlink" Target="mailto:ljohnson@bernco.gov" TargetMode="External"/><Relationship Id="rId21" Type="http://schemas.openxmlformats.org/officeDocument/2006/relationships/hyperlink" Target="mailto:Lourdes.Avalos@miamidade.gov" TargetMode="External"/><Relationship Id="rId42" Type="http://schemas.openxmlformats.org/officeDocument/2006/relationships/hyperlink" Target="mailto:MPhillips@bellevuewa.gov" TargetMode="External"/><Relationship Id="rId47" Type="http://schemas.openxmlformats.org/officeDocument/2006/relationships/hyperlink" Target="mailto:Christian.Williams@goodyearaz.gov" TargetMode="External"/><Relationship Id="rId63" Type="http://schemas.openxmlformats.org/officeDocument/2006/relationships/hyperlink" Target="mailto:amuskopf@claytonmo.gov" TargetMode="External"/><Relationship Id="rId68" Type="http://schemas.openxmlformats.org/officeDocument/2006/relationships/hyperlink" Target="mailto:alyssa.mcmullin@sanantonio.gov" TargetMode="External"/><Relationship Id="rId84" Type="http://schemas.openxmlformats.org/officeDocument/2006/relationships/hyperlink" Target="mailto:ASamuels@Scottsdaleaz.gov" TargetMode="External"/><Relationship Id="rId89" Type="http://schemas.openxmlformats.org/officeDocument/2006/relationships/hyperlink" Target="mailto:Loragrogg@johnsoncitytn.org'" TargetMode="External"/><Relationship Id="rId112" Type="http://schemas.openxmlformats.org/officeDocument/2006/relationships/hyperlink" Target="mailto:sbell@cityofnovi.org" TargetMode="External"/><Relationship Id="rId16" Type="http://schemas.openxmlformats.org/officeDocument/2006/relationships/hyperlink" Target="mailto:svannus@suwanee.com" TargetMode="External"/><Relationship Id="rId107" Type="http://schemas.openxmlformats.org/officeDocument/2006/relationships/hyperlink" Target="mailto:purich@peoriagov.org" TargetMode="External"/><Relationship Id="rId11" Type="http://schemas.openxmlformats.org/officeDocument/2006/relationships/hyperlink" Target="mailto:jschadt@bettendorf.org" TargetMode="External"/><Relationship Id="rId32" Type="http://schemas.openxmlformats.org/officeDocument/2006/relationships/hyperlink" Target="mailto:Mark.Thomas@fairfaxcounty.gov" TargetMode="External"/><Relationship Id="rId37" Type="http://schemas.openxmlformats.org/officeDocument/2006/relationships/hyperlink" Target="mailto:shari.metcalfe@durhamnc.gov" TargetMode="External"/><Relationship Id="rId53" Type="http://schemas.openxmlformats.org/officeDocument/2006/relationships/hyperlink" Target="mailto:jposey@leegov.com" TargetMode="External"/><Relationship Id="rId58" Type="http://schemas.openxmlformats.org/officeDocument/2006/relationships/hyperlink" Target="mailto:Jorge.Salinas@cityofalbany.net" TargetMode="External"/><Relationship Id="rId74" Type="http://schemas.openxmlformats.org/officeDocument/2006/relationships/hyperlink" Target="mailto:doug.dowler@okc.gov" TargetMode="External"/><Relationship Id="rId79" Type="http://schemas.openxmlformats.org/officeDocument/2006/relationships/hyperlink" Target="mailto:eball@salisburync.gov" TargetMode="External"/><Relationship Id="rId102" Type="http://schemas.openxmlformats.org/officeDocument/2006/relationships/hyperlink" Target="mailto:chelsea.monty@dallascityhall.com" TargetMode="External"/><Relationship Id="rId123" Type="http://schemas.openxmlformats.org/officeDocument/2006/relationships/hyperlink" Target="mailto:t-hyde@cityofmaplewood.com" TargetMode="External"/><Relationship Id="rId128" Type="http://schemas.openxmlformats.org/officeDocument/2006/relationships/comments" Target="../comments1.xml"/><Relationship Id="rId5" Type="http://schemas.openxmlformats.org/officeDocument/2006/relationships/hyperlink" Target="mailto:latoya.jackson@dallascityhall.com" TargetMode="External"/><Relationship Id="rId90" Type="http://schemas.openxmlformats.org/officeDocument/2006/relationships/hyperlink" Target="mailto:amuskopf@claytonmo.gov" TargetMode="External"/><Relationship Id="rId95" Type="http://schemas.openxmlformats.org/officeDocument/2006/relationships/hyperlink" Target="mailto:doug.dowler@okc.gov" TargetMode="External"/><Relationship Id="rId22" Type="http://schemas.openxmlformats.org/officeDocument/2006/relationships/hyperlink" Target="mailto:BStockwell@scottsdaleaz.gov" TargetMode="External"/><Relationship Id="rId27" Type="http://schemas.openxmlformats.org/officeDocument/2006/relationships/hyperlink" Target="mailto:meredith.roark@decaturga.com" TargetMode="External"/><Relationship Id="rId43" Type="http://schemas.openxmlformats.org/officeDocument/2006/relationships/hyperlink" Target="mailto:MPhillips@bellevuewa.gov" TargetMode="External"/><Relationship Id="rId48" Type="http://schemas.openxmlformats.org/officeDocument/2006/relationships/hyperlink" Target="mailto:meredith.roark@decaturga.com" TargetMode="External"/><Relationship Id="rId64" Type="http://schemas.openxmlformats.org/officeDocument/2006/relationships/hyperlink" Target="mailto:janet.woolum@mesaaz.gov" TargetMode="External"/><Relationship Id="rId69" Type="http://schemas.openxmlformats.org/officeDocument/2006/relationships/hyperlink" Target="mailto:rkiryczun@smcgov.org" TargetMode="External"/><Relationship Id="rId113" Type="http://schemas.openxmlformats.org/officeDocument/2006/relationships/hyperlink" Target="mailto:carrie.arenz@sheboyganwi.gov" TargetMode="External"/><Relationship Id="rId118" Type="http://schemas.openxmlformats.org/officeDocument/2006/relationships/hyperlink" Target="mailto:ljohnson@bernco.gov" TargetMode="External"/><Relationship Id="rId80" Type="http://schemas.openxmlformats.org/officeDocument/2006/relationships/hyperlink" Target="mailto:khala.stanfield@phoenix.gov" TargetMode="External"/><Relationship Id="rId85" Type="http://schemas.openxmlformats.org/officeDocument/2006/relationships/hyperlink" Target="mailto:t-hyde@cityofmaplewood.com" TargetMode="External"/><Relationship Id="rId12" Type="http://schemas.openxmlformats.org/officeDocument/2006/relationships/hyperlink" Target="mailto:latoya.jackson@dallascityhall.com" TargetMode="External"/><Relationship Id="rId17" Type="http://schemas.openxmlformats.org/officeDocument/2006/relationships/hyperlink" Target="mailto:jschadt@bettendorf.org" TargetMode="External"/><Relationship Id="rId33" Type="http://schemas.openxmlformats.org/officeDocument/2006/relationships/hyperlink" Target="mailto:Mark.Thomas@fairfaxcounty.gov" TargetMode="External"/><Relationship Id="rId38" Type="http://schemas.openxmlformats.org/officeDocument/2006/relationships/hyperlink" Target="mailto:kevin.defebbo@bgky.org" TargetMode="External"/><Relationship Id="rId59" Type="http://schemas.openxmlformats.org/officeDocument/2006/relationships/hyperlink" Target="mailto:dbradbrook@AlachuaCounty.US" TargetMode="External"/><Relationship Id="rId103" Type="http://schemas.openxmlformats.org/officeDocument/2006/relationships/hyperlink" Target="mailto:Jorge.Salinas@cityofalbany.net" TargetMode="External"/><Relationship Id="rId108" Type="http://schemas.openxmlformats.org/officeDocument/2006/relationships/hyperlink" Target="mailto:purich@peoriagov.org" TargetMode="External"/><Relationship Id="rId124" Type="http://schemas.openxmlformats.org/officeDocument/2006/relationships/hyperlink" Target="mailto:Jorge.Salinas@cityofalbany.net" TargetMode="External"/><Relationship Id="rId54" Type="http://schemas.openxmlformats.org/officeDocument/2006/relationships/hyperlink" Target="mailto:Christian.Williams@goodyearaz.gov" TargetMode="External"/><Relationship Id="rId70" Type="http://schemas.openxmlformats.org/officeDocument/2006/relationships/hyperlink" Target="mailto:alyssa.mcmullin@sanantonio.gov" TargetMode="External"/><Relationship Id="rId75" Type="http://schemas.openxmlformats.org/officeDocument/2006/relationships/hyperlink" Target="mailto:raglangl@kirkwoodmo.org" TargetMode="External"/><Relationship Id="rId91" Type="http://schemas.openxmlformats.org/officeDocument/2006/relationships/hyperlink" Target="mailto:amuskopf@claytonmo.gov" TargetMode="External"/><Relationship Id="rId96" Type="http://schemas.openxmlformats.org/officeDocument/2006/relationships/hyperlink" Target="mailto:phylton@richmondheights.org" TargetMode="External"/><Relationship Id="rId1" Type="http://schemas.openxmlformats.org/officeDocument/2006/relationships/hyperlink" Target="mailto:jschadt@bettendorf.org" TargetMode="External"/><Relationship Id="rId6" Type="http://schemas.openxmlformats.org/officeDocument/2006/relationships/hyperlink" Target="mailto:Lourdes.Avalos@miamidade.gov" TargetMode="External"/><Relationship Id="rId23" Type="http://schemas.openxmlformats.org/officeDocument/2006/relationships/hyperlink" Target="mailto:svannus@suwanee.com" TargetMode="External"/><Relationship Id="rId28" Type="http://schemas.openxmlformats.org/officeDocument/2006/relationships/hyperlink" Target="mailto:latoya.jackson@dallascityhall.com" TargetMode="External"/><Relationship Id="rId49" Type="http://schemas.openxmlformats.org/officeDocument/2006/relationships/hyperlink" Target="mailto:sscoggin@sandpointidaho.gov" TargetMode="External"/><Relationship Id="rId114" Type="http://schemas.openxmlformats.org/officeDocument/2006/relationships/hyperlink" Target="mailto:ljohnson@bernco.gov" TargetMode="External"/><Relationship Id="rId119" Type="http://schemas.openxmlformats.org/officeDocument/2006/relationships/hyperlink" Target="mailto:sstott@crevecoeurmo.gov" TargetMode="External"/><Relationship Id="rId44" Type="http://schemas.openxmlformats.org/officeDocument/2006/relationships/hyperlink" Target="mailto:gtownsend@mcallen.net" TargetMode="External"/><Relationship Id="rId60" Type="http://schemas.openxmlformats.org/officeDocument/2006/relationships/hyperlink" Target="mailto:SStott@CreveCoeurmo.gov" TargetMode="External"/><Relationship Id="rId65" Type="http://schemas.openxmlformats.org/officeDocument/2006/relationships/hyperlink" Target="mailto:lori.hird@okc.gov" TargetMode="External"/><Relationship Id="rId81" Type="http://schemas.openxmlformats.org/officeDocument/2006/relationships/hyperlink" Target="mailto:CHattersley@bellevuewa.gov" TargetMode="External"/><Relationship Id="rId86" Type="http://schemas.openxmlformats.org/officeDocument/2006/relationships/hyperlink" Target="mailto:gtownsend@mcallen.net" TargetMode="External"/><Relationship Id="rId13" Type="http://schemas.openxmlformats.org/officeDocument/2006/relationships/hyperlink" Target="mailto:meredith.roark@decaturga.com" TargetMode="External"/><Relationship Id="rId18" Type="http://schemas.openxmlformats.org/officeDocument/2006/relationships/hyperlink" Target="mailto:jschadt@bettendorf.org" TargetMode="External"/><Relationship Id="rId39" Type="http://schemas.openxmlformats.org/officeDocument/2006/relationships/hyperlink" Target="mailto:kevin.defebbo@bgky.org" TargetMode="External"/><Relationship Id="rId109" Type="http://schemas.openxmlformats.org/officeDocument/2006/relationships/hyperlink" Target="mailto:sbell@cityofnovi.org" TargetMode="External"/><Relationship Id="rId34" Type="http://schemas.openxmlformats.org/officeDocument/2006/relationships/hyperlink" Target="mailto:BStockwell@scottsdaleaz.gov" TargetMode="External"/><Relationship Id="rId50" Type="http://schemas.openxmlformats.org/officeDocument/2006/relationships/hyperlink" Target="mailto:khala.stanfield@phoenix.gov" TargetMode="External"/><Relationship Id="rId55" Type="http://schemas.openxmlformats.org/officeDocument/2006/relationships/hyperlink" Target="mailto:RBracamontes@epcounty.com" TargetMode="External"/><Relationship Id="rId76" Type="http://schemas.openxmlformats.org/officeDocument/2006/relationships/hyperlink" Target="mailto:t-hyde@cityofmaplewood.com" TargetMode="External"/><Relationship Id="rId97" Type="http://schemas.openxmlformats.org/officeDocument/2006/relationships/hyperlink" Target="mailto:phylton@richmondheights.org" TargetMode="External"/><Relationship Id="rId104" Type="http://schemas.openxmlformats.org/officeDocument/2006/relationships/hyperlink" Target="mailto:Jorge.Salinas@cityofalbany.net" TargetMode="External"/><Relationship Id="rId120" Type="http://schemas.openxmlformats.org/officeDocument/2006/relationships/hyperlink" Target="mailto:amuskopf@claytonmo.gov" TargetMode="External"/><Relationship Id="rId125" Type="http://schemas.openxmlformats.org/officeDocument/2006/relationships/hyperlink" Target="mailto:EWFoley@OLATHEKS.ORG" TargetMode="External"/><Relationship Id="rId7" Type="http://schemas.openxmlformats.org/officeDocument/2006/relationships/hyperlink" Target="mailto:Loragrogg@johnsoncitytn.org'" TargetMode="External"/><Relationship Id="rId71" Type="http://schemas.openxmlformats.org/officeDocument/2006/relationships/hyperlink" Target="mailto:Mark.Thomas@fairfaxcounty.gov" TargetMode="External"/><Relationship Id="rId92" Type="http://schemas.openxmlformats.org/officeDocument/2006/relationships/hyperlink" Target="mailto:EWFoley@OLATHEKS.ORG" TargetMode="External"/><Relationship Id="rId2" Type="http://schemas.openxmlformats.org/officeDocument/2006/relationships/hyperlink" Target="mailto:Amethyst.Sloane@fortworthtexas.gov" TargetMode="External"/><Relationship Id="rId29" Type="http://schemas.openxmlformats.org/officeDocument/2006/relationships/hyperlink" Target="mailto:meredith.roark@decaturga.com" TargetMode="External"/><Relationship Id="rId24" Type="http://schemas.openxmlformats.org/officeDocument/2006/relationships/hyperlink" Target="mailto:BStockwell@scottsdaleaz.gov" TargetMode="External"/><Relationship Id="rId40" Type="http://schemas.openxmlformats.org/officeDocument/2006/relationships/hyperlink" Target="mailto:kevin.defebbo@bgky.org" TargetMode="External"/><Relationship Id="rId45" Type="http://schemas.openxmlformats.org/officeDocument/2006/relationships/hyperlink" Target="mailto:rkiryczun@smcgov.org" TargetMode="External"/><Relationship Id="rId66" Type="http://schemas.openxmlformats.org/officeDocument/2006/relationships/hyperlink" Target="mailto:alyssa.mcmullin@sanantonio.gov" TargetMode="External"/><Relationship Id="rId87" Type="http://schemas.openxmlformats.org/officeDocument/2006/relationships/hyperlink" Target="mailto:Loragrogg@johnsoncitytn.org'" TargetMode="External"/><Relationship Id="rId110" Type="http://schemas.openxmlformats.org/officeDocument/2006/relationships/hyperlink" Target="mailto:sbell@cityofnovi.org" TargetMode="External"/><Relationship Id="rId115" Type="http://schemas.openxmlformats.org/officeDocument/2006/relationships/hyperlink" Target="mailto:ljohnson@bernco.gov" TargetMode="External"/><Relationship Id="rId61" Type="http://schemas.openxmlformats.org/officeDocument/2006/relationships/hyperlink" Target="mailto:SStott@CreveCoeurmo.gov" TargetMode="External"/><Relationship Id="rId82" Type="http://schemas.openxmlformats.org/officeDocument/2006/relationships/hyperlink" Target="mailto:purich@peoriagov.org" TargetMode="External"/><Relationship Id="rId19" Type="http://schemas.openxmlformats.org/officeDocument/2006/relationships/hyperlink" Target="mailto:msell@cityofgreer.org" TargetMode="External"/><Relationship Id="rId14" Type="http://schemas.openxmlformats.org/officeDocument/2006/relationships/hyperlink" Target="mailto:Lourdes.Avalos@miamidade.gov" TargetMode="External"/><Relationship Id="rId30" Type="http://schemas.openxmlformats.org/officeDocument/2006/relationships/hyperlink" Target="mailto:Mark.Thomas@fairfaxcounty.gov" TargetMode="External"/><Relationship Id="rId35" Type="http://schemas.openxmlformats.org/officeDocument/2006/relationships/hyperlink" Target="mailto:kevin.defebbo@bgky.org" TargetMode="External"/><Relationship Id="rId56" Type="http://schemas.openxmlformats.org/officeDocument/2006/relationships/hyperlink" Target="mailto:egoltry@wichita.gov" TargetMode="External"/><Relationship Id="rId77" Type="http://schemas.openxmlformats.org/officeDocument/2006/relationships/hyperlink" Target="mailto:amuskopf@claytonmo.gov" TargetMode="External"/><Relationship Id="rId100" Type="http://schemas.openxmlformats.org/officeDocument/2006/relationships/hyperlink" Target="mailto:chelsea.monty@dallascityhall.com" TargetMode="External"/><Relationship Id="rId105" Type="http://schemas.openxmlformats.org/officeDocument/2006/relationships/hyperlink" Target="mailto:sbell@cityofnovi.org" TargetMode="External"/><Relationship Id="rId126" Type="http://schemas.openxmlformats.org/officeDocument/2006/relationships/printerSettings" Target="../printerSettings/printerSettings3.bin"/><Relationship Id="rId8" Type="http://schemas.openxmlformats.org/officeDocument/2006/relationships/hyperlink" Target="mailto:svannus@suwanee.com" TargetMode="External"/><Relationship Id="rId51" Type="http://schemas.openxmlformats.org/officeDocument/2006/relationships/hyperlink" Target="mailto:khala.stanfield@phoenix.gov" TargetMode="External"/><Relationship Id="rId72" Type="http://schemas.openxmlformats.org/officeDocument/2006/relationships/hyperlink" Target="mailto:phylton@richmondheights.org" TargetMode="External"/><Relationship Id="rId93" Type="http://schemas.openxmlformats.org/officeDocument/2006/relationships/hyperlink" Target="mailto:doug.dowler@okc.gov" TargetMode="External"/><Relationship Id="rId98" Type="http://schemas.openxmlformats.org/officeDocument/2006/relationships/hyperlink" Target="mailto:phylton@richmondheights.org" TargetMode="External"/><Relationship Id="rId121" Type="http://schemas.openxmlformats.org/officeDocument/2006/relationships/hyperlink" Target="mailto:phylton@richmondheights.org" TargetMode="External"/><Relationship Id="rId3" Type="http://schemas.openxmlformats.org/officeDocument/2006/relationships/hyperlink" Target="mailto:BStockwell@scottsdaleaz.gov" TargetMode="External"/><Relationship Id="rId25" Type="http://schemas.openxmlformats.org/officeDocument/2006/relationships/hyperlink" Target="mailto:svannus@suwanee.com" TargetMode="External"/><Relationship Id="rId46" Type="http://schemas.openxmlformats.org/officeDocument/2006/relationships/hyperlink" Target="mailto:carrie.arenz@sheboyganwi.gov" TargetMode="External"/><Relationship Id="rId67" Type="http://schemas.openxmlformats.org/officeDocument/2006/relationships/hyperlink" Target="mailto:alyssa.mcmullin@sanantonio.gov" TargetMode="External"/><Relationship Id="rId116" Type="http://schemas.openxmlformats.org/officeDocument/2006/relationships/hyperlink" Target="mailto:ljohnson@bernco.gov" TargetMode="External"/><Relationship Id="rId20" Type="http://schemas.openxmlformats.org/officeDocument/2006/relationships/hyperlink" Target="mailto:msell@cityofgreer.org" TargetMode="External"/><Relationship Id="rId41" Type="http://schemas.openxmlformats.org/officeDocument/2006/relationships/hyperlink" Target="mailto:MPhillips@bellevuewa.gov" TargetMode="External"/><Relationship Id="rId62" Type="http://schemas.openxmlformats.org/officeDocument/2006/relationships/hyperlink" Target="mailto:kimberly.olivares@austintexas.gov" TargetMode="External"/><Relationship Id="rId83" Type="http://schemas.openxmlformats.org/officeDocument/2006/relationships/hyperlink" Target="mailto:purich@peoriagov.org" TargetMode="External"/><Relationship Id="rId88" Type="http://schemas.openxmlformats.org/officeDocument/2006/relationships/hyperlink" Target="mailto:Loragrogg@johnsoncitytn.org'" TargetMode="External"/><Relationship Id="rId111" Type="http://schemas.openxmlformats.org/officeDocument/2006/relationships/hyperlink" Target="mailto:sbell@cityofnovi.org" TargetMode="External"/><Relationship Id="rId15" Type="http://schemas.openxmlformats.org/officeDocument/2006/relationships/hyperlink" Target="mailto:BStockwell@scottsdaleaz.gov" TargetMode="External"/><Relationship Id="rId36" Type="http://schemas.openxmlformats.org/officeDocument/2006/relationships/hyperlink" Target="mailto:shari.metcalfe@durhamnc.gov" TargetMode="External"/><Relationship Id="rId57" Type="http://schemas.openxmlformats.org/officeDocument/2006/relationships/hyperlink" Target="mailto:egoltry@wichita.gov" TargetMode="External"/><Relationship Id="rId106" Type="http://schemas.openxmlformats.org/officeDocument/2006/relationships/hyperlink" Target="mailto:purich@peoriagov.org" TargetMode="External"/><Relationship Id="rId127" Type="http://schemas.openxmlformats.org/officeDocument/2006/relationships/vmlDrawing" Target="../drawings/vmlDrawing1.vml"/><Relationship Id="rId10" Type="http://schemas.openxmlformats.org/officeDocument/2006/relationships/hyperlink" Target="mailto:JMHurley@co.mchenry.il.us" TargetMode="External"/><Relationship Id="rId31" Type="http://schemas.openxmlformats.org/officeDocument/2006/relationships/hyperlink" Target="mailto:Mark.Thomas@fairfaxcounty.gov" TargetMode="External"/><Relationship Id="rId52" Type="http://schemas.openxmlformats.org/officeDocument/2006/relationships/hyperlink" Target="mailto:jposey@leegov.com" TargetMode="External"/><Relationship Id="rId73" Type="http://schemas.openxmlformats.org/officeDocument/2006/relationships/hyperlink" Target="mailto:doug.dowler@okc.gov" TargetMode="External"/><Relationship Id="rId78" Type="http://schemas.openxmlformats.org/officeDocument/2006/relationships/hyperlink" Target="mailto:carrie.arenz@sheboyganwi.gov" TargetMode="External"/><Relationship Id="rId94" Type="http://schemas.openxmlformats.org/officeDocument/2006/relationships/hyperlink" Target="mailto:EWFoley@OLATHEKS.ORG" TargetMode="External"/><Relationship Id="rId99" Type="http://schemas.openxmlformats.org/officeDocument/2006/relationships/hyperlink" Target="mailto:meredith.roark@decaturga.com" TargetMode="External"/><Relationship Id="rId101" Type="http://schemas.openxmlformats.org/officeDocument/2006/relationships/hyperlink" Target="mailto:EWFoley@OLATHEKS.ORG" TargetMode="External"/><Relationship Id="rId122" Type="http://schemas.openxmlformats.org/officeDocument/2006/relationships/hyperlink" Target="mailto:raglangl@kirkwoodmo.org" TargetMode="External"/><Relationship Id="rId4" Type="http://schemas.openxmlformats.org/officeDocument/2006/relationships/hyperlink" Target="mailto:msell@cityofgreer.org" TargetMode="External"/><Relationship Id="rId9" Type="http://schemas.openxmlformats.org/officeDocument/2006/relationships/hyperlink" Target="mailto:meredith.roark@decaturga.com"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jposey@leegov.com" TargetMode="External"/><Relationship Id="rId7" Type="http://schemas.openxmlformats.org/officeDocument/2006/relationships/hyperlink" Target="mailto:alucas@stanlycountync.gov" TargetMode="External"/><Relationship Id="rId2" Type="http://schemas.openxmlformats.org/officeDocument/2006/relationships/hyperlink" Target="mailto:Mark.Thomas@fairfaxcounty.gov" TargetMode="External"/><Relationship Id="rId1" Type="http://schemas.openxmlformats.org/officeDocument/2006/relationships/hyperlink" Target="mailto:Lourdes.Avalos@miamidade.gov" TargetMode="External"/><Relationship Id="rId6" Type="http://schemas.openxmlformats.org/officeDocument/2006/relationships/hyperlink" Target="mailto:dbradbrook@AlachuaCounty.US" TargetMode="External"/><Relationship Id="rId11" Type="http://schemas.openxmlformats.org/officeDocument/2006/relationships/comments" Target="../comments2.xml"/><Relationship Id="rId5" Type="http://schemas.openxmlformats.org/officeDocument/2006/relationships/hyperlink" Target="mailto:Mark.Thomas@fairfaxcounty.gov" TargetMode="External"/><Relationship Id="rId10" Type="http://schemas.openxmlformats.org/officeDocument/2006/relationships/vmlDrawing" Target="../drawings/vmlDrawing2.vml"/><Relationship Id="rId4" Type="http://schemas.openxmlformats.org/officeDocument/2006/relationships/hyperlink" Target="mailto:RBracamontes@epcounty.com"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5"/>
  <sheetViews>
    <sheetView tabSelected="1" zoomScale="90" zoomScaleNormal="90" workbookViewId="0">
      <selection activeCell="A6" sqref="A6"/>
    </sheetView>
  </sheetViews>
  <sheetFormatPr defaultRowHeight="14.5" x14ac:dyDescent="0.35"/>
  <cols>
    <col min="1" max="1" width="166" style="14" customWidth="1"/>
  </cols>
  <sheetData>
    <row r="1" spans="1:3" x14ac:dyDescent="0.35">
      <c r="A1" s="940"/>
    </row>
    <row r="2" spans="1:3" x14ac:dyDescent="0.35">
      <c r="A2" s="940"/>
    </row>
    <row r="3" spans="1:3" x14ac:dyDescent="0.35">
      <c r="A3" s="940"/>
    </row>
    <row r="4" spans="1:3" x14ac:dyDescent="0.35">
      <c r="A4" s="940"/>
    </row>
    <row r="5" spans="1:3" x14ac:dyDescent="0.35">
      <c r="A5" s="940"/>
    </row>
    <row r="6" spans="1:3" ht="21" x14ac:dyDescent="0.5">
      <c r="A6" s="233" t="s">
        <v>756</v>
      </c>
    </row>
    <row r="7" spans="1:3" ht="104.25" customHeight="1" x14ac:dyDescent="0.35">
      <c r="A7" s="14" t="s">
        <v>757</v>
      </c>
    </row>
    <row r="9" spans="1:3" s="209" customFormat="1" ht="21" x14ac:dyDescent="0.5">
      <c r="A9" s="233" t="s">
        <v>697</v>
      </c>
    </row>
    <row r="10" spans="1:3" s="209" customFormat="1" ht="29" x14ac:dyDescent="0.35">
      <c r="A10" s="235" t="s">
        <v>698</v>
      </c>
    </row>
    <row r="11" spans="1:3" s="209" customFormat="1" x14ac:dyDescent="0.35">
      <c r="A11" s="14"/>
      <c r="C11" s="941" t="s">
        <v>792</v>
      </c>
    </row>
    <row r="12" spans="1:3" ht="21" x14ac:dyDescent="0.5">
      <c r="A12" s="233" t="s">
        <v>684</v>
      </c>
      <c r="C12" s="941"/>
    </row>
    <row r="13" spans="1:3" ht="29" x14ac:dyDescent="0.35">
      <c r="A13" s="14" t="s">
        <v>701</v>
      </c>
      <c r="C13" s="939"/>
    </row>
    <row r="15" spans="1:3" ht="21" x14ac:dyDescent="0.5">
      <c r="A15" s="233" t="s">
        <v>685</v>
      </c>
    </row>
    <row r="16" spans="1:3" ht="29" x14ac:dyDescent="0.35">
      <c r="A16" s="14" t="s">
        <v>704</v>
      </c>
    </row>
    <row r="18" spans="1:1" ht="21" x14ac:dyDescent="0.5">
      <c r="A18" s="233" t="s">
        <v>699</v>
      </c>
    </row>
    <row r="19" spans="1:1" ht="92.25" customHeight="1" x14ac:dyDescent="0.35">
      <c r="A19" s="14" t="s">
        <v>804</v>
      </c>
    </row>
    <row r="21" spans="1:1" ht="21" x14ac:dyDescent="0.5">
      <c r="A21" s="233" t="s">
        <v>686</v>
      </c>
    </row>
    <row r="22" spans="1:1" ht="43.5" x14ac:dyDescent="0.35">
      <c r="A22" s="14" t="s">
        <v>803</v>
      </c>
    </row>
    <row r="24" spans="1:1" ht="21" x14ac:dyDescent="0.5">
      <c r="A24" s="233" t="s">
        <v>687</v>
      </c>
    </row>
    <row r="25" spans="1:1" ht="29" x14ac:dyDescent="0.35">
      <c r="A25" s="14" t="s">
        <v>708</v>
      </c>
    </row>
    <row r="26" spans="1:1" x14ac:dyDescent="0.35">
      <c r="A26" s="234" t="s">
        <v>696</v>
      </c>
    </row>
    <row r="27" spans="1:1" s="209" customFormat="1" x14ac:dyDescent="0.35">
      <c r="A27" s="234"/>
    </row>
    <row r="28" spans="1:1" ht="21" x14ac:dyDescent="0.5">
      <c r="A28" s="233" t="s">
        <v>694</v>
      </c>
    </row>
    <row r="29" spans="1:1" s="209" customFormat="1" ht="29" x14ac:dyDescent="0.35">
      <c r="A29" s="14" t="s">
        <v>695</v>
      </c>
    </row>
    <row r="30" spans="1:1" s="209" customFormat="1" x14ac:dyDescent="0.35">
      <c r="A30" s="14"/>
    </row>
    <row r="31" spans="1:1" ht="21" x14ac:dyDescent="0.5">
      <c r="A31" s="233" t="s">
        <v>688</v>
      </c>
    </row>
    <row r="32" spans="1:1" ht="72.5" x14ac:dyDescent="0.35">
      <c r="A32" s="14" t="s">
        <v>886</v>
      </c>
    </row>
    <row r="34" spans="1:1" s="231" customFormat="1" ht="21" x14ac:dyDescent="0.5">
      <c r="A34" s="233" t="s">
        <v>689</v>
      </c>
    </row>
    <row r="35" spans="1:1" ht="29" x14ac:dyDescent="0.35">
      <c r="A35" s="14" t="s">
        <v>709</v>
      </c>
    </row>
    <row r="37" spans="1:1" ht="21" x14ac:dyDescent="0.5">
      <c r="A37" s="233" t="s">
        <v>710</v>
      </c>
    </row>
    <row r="38" spans="1:1" ht="43.5" x14ac:dyDescent="0.35">
      <c r="A38" s="14" t="s">
        <v>723</v>
      </c>
    </row>
    <row r="40" spans="1:1" s="498" customFormat="1" ht="21" x14ac:dyDescent="0.5">
      <c r="A40" s="233" t="s">
        <v>847</v>
      </c>
    </row>
    <row r="41" spans="1:1" s="498" customFormat="1" ht="43.5" x14ac:dyDescent="0.35">
      <c r="A41" s="14" t="s">
        <v>848</v>
      </c>
    </row>
    <row r="42" spans="1:1" s="498" customFormat="1" x14ac:dyDescent="0.35">
      <c r="A42" s="14"/>
    </row>
    <row r="43" spans="1:1" s="209" customFormat="1" ht="21" x14ac:dyDescent="0.5">
      <c r="A43" s="233" t="s">
        <v>712</v>
      </c>
    </row>
    <row r="44" spans="1:1" s="209" customFormat="1" ht="61.5" customHeight="1" x14ac:dyDescent="0.35">
      <c r="A44" s="14" t="s">
        <v>715</v>
      </c>
    </row>
    <row r="45" spans="1:1" s="209" customFormat="1" x14ac:dyDescent="0.35">
      <c r="A45" s="14"/>
    </row>
    <row r="46" spans="1:1" s="209" customFormat="1" ht="21" x14ac:dyDescent="0.5">
      <c r="A46" s="233" t="s">
        <v>713</v>
      </c>
    </row>
    <row r="47" spans="1:1" s="209" customFormat="1" x14ac:dyDescent="0.35">
      <c r="A47" s="14" t="s">
        <v>714</v>
      </c>
    </row>
    <row r="48" spans="1:1" s="209" customFormat="1" x14ac:dyDescent="0.35">
      <c r="A48" s="14"/>
    </row>
    <row r="49" spans="1:1" ht="21" x14ac:dyDescent="0.5">
      <c r="A49" s="233" t="s">
        <v>690</v>
      </c>
    </row>
    <row r="50" spans="1:1" ht="19.5" customHeight="1" x14ac:dyDescent="0.35">
      <c r="A50" s="14" t="s">
        <v>692</v>
      </c>
    </row>
    <row r="52" spans="1:1" ht="21" x14ac:dyDescent="0.5">
      <c r="A52" s="233" t="s">
        <v>693</v>
      </c>
    </row>
    <row r="53" spans="1:1" ht="72.5" x14ac:dyDescent="0.35">
      <c r="A53" s="14" t="s">
        <v>700</v>
      </c>
    </row>
    <row r="54" spans="1:1" s="727" customFormat="1" x14ac:dyDescent="0.35">
      <c r="A54" s="14"/>
    </row>
    <row r="55" spans="1:1" s="727" customFormat="1" ht="21" x14ac:dyDescent="0.5">
      <c r="A55" s="233" t="s">
        <v>888</v>
      </c>
    </row>
    <row r="56" spans="1:1" s="727" customFormat="1" ht="29" x14ac:dyDescent="0.35">
      <c r="A56" s="14" t="s">
        <v>889</v>
      </c>
    </row>
    <row r="58" spans="1:1" ht="21" x14ac:dyDescent="0.5">
      <c r="A58" s="233" t="s">
        <v>781</v>
      </c>
    </row>
    <row r="59" spans="1:1" s="209" customFormat="1" x14ac:dyDescent="0.35">
      <c r="A59" s="14" t="s">
        <v>785</v>
      </c>
    </row>
    <row r="60" spans="1:1" x14ac:dyDescent="0.35">
      <c r="A60" s="234" t="s">
        <v>782</v>
      </c>
    </row>
    <row r="61" spans="1:1" s="209" customFormat="1" x14ac:dyDescent="0.35">
      <c r="A61" s="301" t="s">
        <v>783</v>
      </c>
    </row>
    <row r="62" spans="1:1" x14ac:dyDescent="0.35">
      <c r="A62" s="234" t="s">
        <v>784</v>
      </c>
    </row>
    <row r="63" spans="1:1" s="209" customFormat="1" x14ac:dyDescent="0.35">
      <c r="A63" s="234"/>
    </row>
    <row r="64" spans="1:1" ht="21" x14ac:dyDescent="0.5">
      <c r="A64" s="233" t="s">
        <v>703</v>
      </c>
    </row>
    <row r="65" spans="1:4" x14ac:dyDescent="0.35">
      <c r="A65" s="234" t="s">
        <v>702</v>
      </c>
    </row>
    <row r="68" spans="1:4" x14ac:dyDescent="0.35">
      <c r="A68" s="387"/>
      <c r="B68" s="383"/>
      <c r="C68" s="383"/>
      <c r="D68" s="386"/>
    </row>
    <row r="69" spans="1:4" x14ac:dyDescent="0.35">
      <c r="A69" s="387"/>
      <c r="B69" s="383"/>
      <c r="C69" s="383"/>
      <c r="D69" s="385"/>
    </row>
    <row r="70" spans="1:4" x14ac:dyDescent="0.35">
      <c r="A70" s="387"/>
      <c r="B70" s="383"/>
      <c r="C70" s="383"/>
      <c r="D70" s="385"/>
    </row>
    <row r="71" spans="1:4" x14ac:dyDescent="0.35">
      <c r="A71" s="387"/>
      <c r="B71" s="383"/>
      <c r="C71" s="383"/>
      <c r="D71" s="385"/>
    </row>
    <row r="72" spans="1:4" x14ac:dyDescent="0.35">
      <c r="A72" s="387"/>
      <c r="B72" s="383"/>
      <c r="C72" s="383"/>
      <c r="D72" s="385"/>
    </row>
    <row r="73" spans="1:4" x14ac:dyDescent="0.35">
      <c r="A73" s="387"/>
      <c r="B73" s="383"/>
      <c r="C73" s="383"/>
      <c r="D73" s="385"/>
    </row>
    <row r="74" spans="1:4" x14ac:dyDescent="0.35">
      <c r="A74" s="387"/>
      <c r="B74" s="383"/>
      <c r="C74" s="383"/>
      <c r="D74" s="385"/>
    </row>
    <row r="75" spans="1:4" x14ac:dyDescent="0.35">
      <c r="A75" s="235"/>
    </row>
  </sheetData>
  <mergeCells count="2">
    <mergeCell ref="A1:A5"/>
    <mergeCell ref="C11:C12"/>
  </mergeCells>
  <hyperlinks>
    <hyperlink ref="A26" r:id="rId1" xr:uid="{00000000-0004-0000-0000-000000000000}"/>
    <hyperlink ref="A65" r:id="rId2" xr:uid="{00000000-0004-0000-0000-000001000000}"/>
    <hyperlink ref="A62" r:id="rId3" xr:uid="{00000000-0004-0000-0000-000002000000}"/>
    <hyperlink ref="A60" r:id="rId4" xr:uid="{00000000-0004-0000-0000-000003000000}"/>
  </hyperlinks>
  <pageMargins left="0.25" right="0.25" top="0.75" bottom="0.75" header="0.3" footer="0.3"/>
  <pageSetup orientation="landscape"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2"/>
  <sheetViews>
    <sheetView zoomScale="93" zoomScaleNormal="93" workbookViewId="0">
      <pane xSplit="4" ySplit="4" topLeftCell="E5" activePane="bottomRight" state="frozen"/>
      <selection pane="topRight" activeCell="E1" sqref="E1"/>
      <selection pane="bottomLeft" activeCell="A6" sqref="A6"/>
      <selection pane="bottomRight" activeCell="G1" sqref="G1"/>
    </sheetView>
  </sheetViews>
  <sheetFormatPr defaultColWidth="9.1796875" defaultRowHeight="40" customHeight="1" x14ac:dyDescent="0.35"/>
  <cols>
    <col min="1" max="1" width="5.81640625" style="9" customWidth="1"/>
    <col min="2" max="2" width="8.7265625" style="5" customWidth="1"/>
    <col min="3" max="3" width="10.7265625" style="11" customWidth="1"/>
    <col min="4" max="4" width="35.453125" style="72" customWidth="1"/>
    <col min="5" max="5" width="82.1796875" style="14" customWidth="1"/>
    <col min="6" max="6" width="18.1796875" style="30" customWidth="1"/>
    <col min="7" max="7" width="17.81640625" style="30" customWidth="1"/>
    <col min="8" max="8" width="14" style="30" customWidth="1"/>
    <col min="9" max="9" width="9.1796875" style="30" customWidth="1"/>
    <col min="10" max="11" width="9.1796875" style="30"/>
    <col min="12" max="16384" width="9.1796875" style="1"/>
  </cols>
  <sheetData>
    <row r="1" spans="1:11" ht="39" customHeight="1" thickBot="1" x14ac:dyDescent="0.4">
      <c r="A1" s="942" t="s">
        <v>755</v>
      </c>
      <c r="B1" s="942"/>
      <c r="C1" s="942"/>
      <c r="D1" s="942"/>
      <c r="E1" s="15"/>
      <c r="F1" s="230" t="s">
        <v>677</v>
      </c>
      <c r="G1" s="508"/>
      <c r="H1"/>
      <c r="I1"/>
    </row>
    <row r="2" spans="1:11" ht="19.5" customHeight="1" thickBot="1" x14ac:dyDescent="0.4">
      <c r="A2" s="6"/>
      <c r="B2" s="7"/>
      <c r="C2" s="12"/>
      <c r="D2" s="13"/>
      <c r="F2" s="107" t="s">
        <v>306</v>
      </c>
      <c r="G2" s="108"/>
      <c r="H2"/>
      <c r="I2" s="75"/>
    </row>
    <row r="3" spans="1:11" s="50" customFormat="1" ht="45" customHeight="1" thickBot="1" x14ac:dyDescent="0.4">
      <c r="A3" s="49"/>
      <c r="B3" s="25"/>
      <c r="C3" s="943"/>
      <c r="D3" s="943"/>
      <c r="E3" s="22"/>
      <c r="F3" s="232" t="s">
        <v>691</v>
      </c>
      <c r="G3" s="108"/>
    </row>
    <row r="4" spans="1:11" s="4" customFormat="1" ht="54.75" customHeight="1" x14ac:dyDescent="0.35">
      <c r="A4" s="72" t="s">
        <v>163</v>
      </c>
      <c r="B4" s="73" t="s">
        <v>59</v>
      </c>
      <c r="C4" s="73" t="s">
        <v>9</v>
      </c>
      <c r="D4" s="73" t="s">
        <v>300</v>
      </c>
      <c r="E4" s="74" t="s">
        <v>711</v>
      </c>
      <c r="F4" s="76" t="s">
        <v>307</v>
      </c>
      <c r="G4" s="77" t="s">
        <v>308</v>
      </c>
      <c r="H4" s="78" t="s">
        <v>309</v>
      </c>
      <c r="I4" s="78" t="s">
        <v>310</v>
      </c>
      <c r="J4" s="21"/>
      <c r="K4" s="21"/>
    </row>
    <row r="5" spans="1:11" s="28" customFormat="1" ht="41.25" customHeight="1" x14ac:dyDescent="0.35">
      <c r="A5" s="35" t="s">
        <v>68</v>
      </c>
      <c r="B5" s="35" t="s">
        <v>6</v>
      </c>
      <c r="C5" s="35" t="s">
        <v>678</v>
      </c>
      <c r="D5" s="55" t="s">
        <v>298</v>
      </c>
      <c r="E5" s="28" t="s">
        <v>235</v>
      </c>
      <c r="F5" s="20"/>
      <c r="G5" s="79"/>
      <c r="H5" s="212" t="str">
        <f ca="1">IF(CELL("type",G5)="l","Please enter a number rather than text.",IF(G5&gt;=0," ","Please enter a number &gt;= 0"))</f>
        <v xml:space="preserve"> </v>
      </c>
      <c r="I5" s="20"/>
    </row>
    <row r="6" spans="1:11" s="28" customFormat="1" ht="37.5" customHeight="1" x14ac:dyDescent="0.35">
      <c r="A6" s="35" t="s">
        <v>70</v>
      </c>
      <c r="B6" s="35" t="s">
        <v>6</v>
      </c>
      <c r="C6" s="35" t="s">
        <v>678</v>
      </c>
      <c r="D6" s="55" t="s">
        <v>296</v>
      </c>
      <c r="E6" s="29" t="s">
        <v>20</v>
      </c>
      <c r="F6" s="80"/>
      <c r="G6" s="81"/>
      <c r="H6" s="212" t="str">
        <f ca="1">IF(CELL("type",G6)="l","Please enter a number rather than text.",IF(G6&gt;=0," ","Please enter a number &gt;= 0"))</f>
        <v xml:space="preserve"> </v>
      </c>
      <c r="I6" s="82"/>
    </row>
    <row r="7" spans="1:11" s="28" customFormat="1" ht="40.5" customHeight="1" x14ac:dyDescent="0.35">
      <c r="A7" s="35" t="s">
        <v>71</v>
      </c>
      <c r="B7" s="35" t="s">
        <v>6</v>
      </c>
      <c r="C7" s="35" t="s">
        <v>678</v>
      </c>
      <c r="D7" s="55" t="s">
        <v>297</v>
      </c>
      <c r="E7" s="29" t="s">
        <v>759</v>
      </c>
      <c r="F7" s="80"/>
      <c r="G7" s="81"/>
      <c r="H7" s="212" t="str">
        <f ca="1">IF(CELL("type",G7)="l","Please enter a number rather than text.",IF(G7&gt;=0," ","Please enter a number &gt;= 0"))</f>
        <v xml:space="preserve"> </v>
      </c>
      <c r="I7" s="82"/>
    </row>
    <row r="8" spans="1:11" s="37" customFormat="1" ht="38.25" customHeight="1" x14ac:dyDescent="0.35">
      <c r="A8" s="36" t="s">
        <v>72</v>
      </c>
      <c r="B8" s="36" t="s">
        <v>6</v>
      </c>
      <c r="C8" s="35" t="s">
        <v>678</v>
      </c>
      <c r="D8" s="56" t="s">
        <v>22</v>
      </c>
      <c r="E8" s="37" t="s">
        <v>760</v>
      </c>
      <c r="F8" s="88" t="s">
        <v>311</v>
      </c>
      <c r="G8" s="83"/>
      <c r="H8" s="497" t="str">
        <f ca="1">IF(CELL("type",G8)="l","Please enter a number rather than text.",IF(G8&gt;=0,IF(G8&gt;1,"Please enter a number &lt;= 1 (100%)"," "),"Please enter a number &gt;= 0"))</f>
        <v xml:space="preserve"> </v>
      </c>
      <c r="I8" s="20"/>
    </row>
    <row r="9" spans="1:11" s="3" customFormat="1" ht="46.5" customHeight="1" x14ac:dyDescent="0.35">
      <c r="A9" s="10" t="s">
        <v>69</v>
      </c>
      <c r="B9" s="10" t="s">
        <v>63</v>
      </c>
      <c r="C9" s="35" t="s">
        <v>678</v>
      </c>
      <c r="D9" s="57" t="s">
        <v>21</v>
      </c>
      <c r="E9" s="3" t="s">
        <v>164</v>
      </c>
      <c r="F9" s="20"/>
      <c r="G9" s="79"/>
      <c r="H9" s="212" t="str">
        <f ca="1">IF(CELL("type",G9)="l","Please enter a number rather than text.",IF(G9&gt;=0," ","Please enter a number &gt;= 0"))</f>
        <v xml:space="preserve"> </v>
      </c>
      <c r="I9" s="20"/>
      <c r="J9" s="20"/>
      <c r="K9" s="20"/>
    </row>
    <row r="10" spans="1:11" s="39" customFormat="1" ht="38.25" customHeight="1" x14ac:dyDescent="0.35">
      <c r="A10" s="38" t="s">
        <v>73</v>
      </c>
      <c r="B10" s="38" t="s">
        <v>8</v>
      </c>
      <c r="C10" s="38" t="s">
        <v>0</v>
      </c>
      <c r="D10" s="58" t="s">
        <v>29</v>
      </c>
      <c r="E10" s="39" t="s">
        <v>165</v>
      </c>
      <c r="F10" s="20"/>
      <c r="G10" s="84"/>
      <c r="H10" s="497" t="str">
        <f ca="1">IF(CELL("type",G10)="l","Please enter a number rather than text.",IF(G10&gt;=0,IF(G10&gt;20,"This response appears high; please verify"," "),"Please enter a number &gt;= 0"))</f>
        <v xml:space="preserve"> </v>
      </c>
      <c r="I10" s="20"/>
    </row>
    <row r="11" spans="1:11" s="3" customFormat="1" ht="62.25" customHeight="1" x14ac:dyDescent="0.35">
      <c r="A11" s="10" t="s">
        <v>148</v>
      </c>
      <c r="B11" s="10" t="s">
        <v>6</v>
      </c>
      <c r="C11" s="10" t="s">
        <v>147</v>
      </c>
      <c r="D11" s="59" t="s">
        <v>301</v>
      </c>
      <c r="E11" s="3" t="s">
        <v>841</v>
      </c>
      <c r="F11" s="88" t="s">
        <v>312</v>
      </c>
      <c r="G11" s="794"/>
      <c r="H11" s="212" t="str">
        <f ca="1">IF(CELL("type",G11)="l","Please enter a number rather than text.",IF(G11&gt;=0,IF(G11&gt;1,"Please enter a number &lt;= 1 (100%)"," "),"Please enter a number &gt;= 0"))</f>
        <v xml:space="preserve"> </v>
      </c>
      <c r="I11" s="20"/>
      <c r="J11" s="20"/>
      <c r="K11" s="20"/>
    </row>
    <row r="12" spans="1:11" s="28" customFormat="1" ht="22.5" customHeight="1" x14ac:dyDescent="0.35">
      <c r="A12" s="35" t="s">
        <v>74</v>
      </c>
      <c r="B12" s="35" t="s">
        <v>63</v>
      </c>
      <c r="C12" s="35" t="s">
        <v>10</v>
      </c>
      <c r="D12" s="60" t="s">
        <v>272</v>
      </c>
      <c r="E12" s="28" t="s">
        <v>273</v>
      </c>
      <c r="F12" s="20"/>
      <c r="G12" s="79"/>
      <c r="H12" s="497" t="str">
        <f ca="1">IF(CELL("type",G12)="l","Please enter a number rather than text.",IF(G12&gt;=0,IF(G12*10&gt;G30,"This response appears high; please verify"," "),"Please enter a number &gt;= 0"))</f>
        <v xml:space="preserve"> </v>
      </c>
      <c r="I12" s="20"/>
    </row>
    <row r="13" spans="1:11" s="42" customFormat="1" ht="57" customHeight="1" x14ac:dyDescent="0.35">
      <c r="A13" s="40" t="s">
        <v>75</v>
      </c>
      <c r="B13" s="40" t="s">
        <v>64</v>
      </c>
      <c r="C13" s="40" t="s">
        <v>10</v>
      </c>
      <c r="D13" s="61" t="s">
        <v>153</v>
      </c>
      <c r="E13" s="41" t="s">
        <v>166</v>
      </c>
      <c r="F13" s="86"/>
      <c r="G13" s="788"/>
      <c r="H13" s="497" t="str">
        <f ca="1">IF(CELL("type",G13)="l","Please enter a number rather than text.",IF(G13&gt;=0,IF(G13&gt;G$21/2,"This response appears high; please verify"," "),"Please enter a number &gt;= 0"))</f>
        <v xml:space="preserve"> </v>
      </c>
      <c r="I13" s="86"/>
    </row>
    <row r="14" spans="1:11" s="37" customFormat="1" ht="50.25" customHeight="1" x14ac:dyDescent="0.35">
      <c r="A14" s="36" t="s">
        <v>76</v>
      </c>
      <c r="B14" s="36" t="s">
        <v>6</v>
      </c>
      <c r="C14" s="36" t="s">
        <v>10</v>
      </c>
      <c r="D14" s="62" t="s">
        <v>282</v>
      </c>
      <c r="E14" s="37" t="s">
        <v>167</v>
      </c>
      <c r="F14" s="20"/>
      <c r="G14" s="87"/>
      <c r="H14" s="212" t="str">
        <f ca="1">IF(CELL("type",G14)="l","Please enter a number rather than text.",IF(G14&gt;=0,IF(G14&gt;1,"Please enter a number &lt;= 1 (100%)"," "),"Please enter a number &gt;= 0"))</f>
        <v xml:space="preserve"> </v>
      </c>
      <c r="I14" s="20"/>
    </row>
    <row r="15" spans="1:11" s="28" customFormat="1" ht="38.25" customHeight="1" x14ac:dyDescent="0.35">
      <c r="A15" s="35" t="s">
        <v>77</v>
      </c>
      <c r="B15" s="35" t="s">
        <v>63</v>
      </c>
      <c r="C15" s="35" t="s">
        <v>10</v>
      </c>
      <c r="D15" s="55" t="s">
        <v>161</v>
      </c>
      <c r="E15" s="28" t="s">
        <v>168</v>
      </c>
      <c r="F15" s="20"/>
      <c r="G15" s="79"/>
      <c r="H15" s="212" t="str">
        <f ca="1">IF(CELL("type",G15)="l","Please enter a number rather than text.",IF(G15&gt;=0," ","Please enter a number &gt;= 0"))</f>
        <v xml:space="preserve"> </v>
      </c>
      <c r="I15" s="20"/>
    </row>
    <row r="16" spans="1:11" s="28" customFormat="1" ht="48" customHeight="1" x14ac:dyDescent="0.35">
      <c r="A16" s="35" t="s">
        <v>78</v>
      </c>
      <c r="B16" s="35" t="s">
        <v>64</v>
      </c>
      <c r="C16" s="35" t="s">
        <v>10</v>
      </c>
      <c r="D16" s="55" t="s">
        <v>38</v>
      </c>
      <c r="E16" s="28" t="s">
        <v>169</v>
      </c>
      <c r="F16" s="20"/>
      <c r="G16" s="79"/>
      <c r="H16" s="212" t="str">
        <f ca="1">IF(CELL("type",G16)="l","Please enter a number rather than text.",IF(G16&gt;=0," ","Please enter a number &gt;= 0"))</f>
        <v xml:space="preserve"> </v>
      </c>
      <c r="I16" s="20"/>
    </row>
    <row r="17" spans="1:11" s="37" customFormat="1" ht="39.75" customHeight="1" x14ac:dyDescent="0.35">
      <c r="A17" s="36" t="s">
        <v>79</v>
      </c>
      <c r="B17" s="36" t="s">
        <v>6</v>
      </c>
      <c r="C17" s="36" t="s">
        <v>10</v>
      </c>
      <c r="D17" s="56" t="s">
        <v>160</v>
      </c>
      <c r="E17" s="37" t="s">
        <v>170</v>
      </c>
      <c r="F17" s="88" t="s">
        <v>311</v>
      </c>
      <c r="G17" s="87"/>
      <c r="H17" s="212" t="str">
        <f ca="1">IF(CELL("type",G17)="l","Please enter a number rather than text.",IF(G17&gt;=0,IF(G17&gt;1,"Please enter a number &lt;= 1 (100%)"," "),"Please enter a number &gt;= 0"))</f>
        <v xml:space="preserve"> </v>
      </c>
      <c r="I17" s="20"/>
    </row>
    <row r="18" spans="1:11" s="37" customFormat="1" ht="48" customHeight="1" x14ac:dyDescent="0.35">
      <c r="A18" s="36" t="s">
        <v>80</v>
      </c>
      <c r="B18" s="36" t="s">
        <v>6</v>
      </c>
      <c r="C18" s="36" t="s">
        <v>10</v>
      </c>
      <c r="D18" s="56" t="s">
        <v>207</v>
      </c>
      <c r="E18" s="37" t="s">
        <v>171</v>
      </c>
      <c r="F18" s="88" t="s">
        <v>312</v>
      </c>
      <c r="G18" s="87"/>
      <c r="H18" s="212" t="str">
        <f ca="1">IF(CELL("type",G18)="l","Please enter a number rather than text.",IF(G18&gt;=0,IF(G18&gt;1,"Please enter a number &lt;= 1 (100%)"," "),"Please enter a number &gt;= 0"))</f>
        <v xml:space="preserve"> </v>
      </c>
      <c r="I18" s="20"/>
    </row>
    <row r="19" spans="1:11" s="37" customFormat="1" ht="78.75" customHeight="1" x14ac:dyDescent="0.35">
      <c r="A19" s="36" t="s">
        <v>81</v>
      </c>
      <c r="B19" s="36" t="s">
        <v>6</v>
      </c>
      <c r="C19" s="36" t="s">
        <v>10</v>
      </c>
      <c r="D19" s="56" t="s">
        <v>305</v>
      </c>
      <c r="E19" s="43" t="s">
        <v>302</v>
      </c>
      <c r="F19" s="88" t="s">
        <v>311</v>
      </c>
      <c r="G19" s="87"/>
      <c r="H19" s="212" t="str">
        <f ca="1">IF(CELL("type",G19)="l","Please enter a number rather than text.",IF(G19&gt;=0,IF(G19&gt;1,"Please enter a number &lt;= 1 (100%)"," "),"Please enter a number &gt;= 0"))</f>
        <v xml:space="preserve"> </v>
      </c>
      <c r="I19" s="86"/>
    </row>
    <row r="20" spans="1:11" s="37" customFormat="1" ht="78.75" customHeight="1" x14ac:dyDescent="0.35">
      <c r="A20" s="37" t="s">
        <v>82</v>
      </c>
      <c r="B20" s="36" t="s">
        <v>6</v>
      </c>
      <c r="C20" s="36" t="s">
        <v>10</v>
      </c>
      <c r="D20" s="62" t="s">
        <v>304</v>
      </c>
      <c r="E20" s="43" t="s">
        <v>303</v>
      </c>
      <c r="F20" s="88" t="s">
        <v>311</v>
      </c>
      <c r="G20" s="87"/>
      <c r="H20" s="212" t="str">
        <f ca="1">IF(CELL("type",G20)="l","Please enter a number rather than text.",IF(G20&gt;=0,IF(G20&gt;1,"Please enter a number &lt;= 1 (100%)"," "),"Please enter a number &gt;= 0"))</f>
        <v xml:space="preserve"> </v>
      </c>
      <c r="I20" s="86"/>
    </row>
    <row r="21" spans="1:11" s="42" customFormat="1" ht="60.75" customHeight="1" x14ac:dyDescent="0.35">
      <c r="A21" s="40" t="s">
        <v>83</v>
      </c>
      <c r="B21" s="40" t="s">
        <v>7</v>
      </c>
      <c r="C21" s="40" t="s">
        <v>154</v>
      </c>
      <c r="D21" s="61" t="s">
        <v>31</v>
      </c>
      <c r="E21" s="42" t="s">
        <v>172</v>
      </c>
      <c r="F21" s="20"/>
      <c r="G21" s="89"/>
      <c r="H21" s="212" t="str">
        <f ca="1">IF(CELL("type",G21)="l","Please enter a number rather than text.",IF(G21&gt;=0," ","Please enter a number &gt;= 0"))</f>
        <v xml:space="preserve"> </v>
      </c>
      <c r="I21" s="20"/>
    </row>
    <row r="22" spans="1:11" s="42" customFormat="1" ht="33.75" customHeight="1" x14ac:dyDescent="0.35">
      <c r="A22" s="40" t="s">
        <v>84</v>
      </c>
      <c r="B22" s="40" t="s">
        <v>7</v>
      </c>
      <c r="C22" s="40" t="s">
        <v>154</v>
      </c>
      <c r="D22" s="61" t="s">
        <v>37</v>
      </c>
      <c r="E22" s="42" t="s">
        <v>173</v>
      </c>
      <c r="F22" s="20"/>
      <c r="G22" s="89"/>
      <c r="H22" s="212" t="str">
        <f ca="1">IF(CELL("type",G22)="l","Please enter a number rather than text.",IF(G22&gt;=0," ","Please enter a number &gt;= 0"))</f>
        <v xml:space="preserve"> </v>
      </c>
      <c r="I22" s="20"/>
    </row>
    <row r="23" spans="1:11" s="45" customFormat="1" ht="29.15" customHeight="1" x14ac:dyDescent="0.35">
      <c r="A23" s="44" t="s">
        <v>85</v>
      </c>
      <c r="B23" s="44" t="s">
        <v>7</v>
      </c>
      <c r="C23" s="44" t="s">
        <v>154</v>
      </c>
      <c r="D23" s="63" t="s">
        <v>56</v>
      </c>
      <c r="E23" s="45" t="s">
        <v>754</v>
      </c>
      <c r="F23" s="88" t="s">
        <v>313</v>
      </c>
      <c r="G23" s="87"/>
      <c r="H23" s="212" t="str">
        <f ca="1">IF(CELL("type",G23)="l","Please enter a number rather than text.",IF(G23&gt;=0,IF(G23&gt;1,"Please enter a number &lt;= 1 (100%)"," "),"Please enter a number &gt;= 0"))</f>
        <v xml:space="preserve"> </v>
      </c>
      <c r="I23" s="20"/>
    </row>
    <row r="24" spans="1:11" s="45" customFormat="1" ht="33" customHeight="1" x14ac:dyDescent="0.35">
      <c r="A24" s="44" t="s">
        <v>86</v>
      </c>
      <c r="B24" s="44" t="s">
        <v>7</v>
      </c>
      <c r="C24" s="44" t="s">
        <v>154</v>
      </c>
      <c r="D24" s="63" t="s">
        <v>210</v>
      </c>
      <c r="E24" s="45" t="s">
        <v>211</v>
      </c>
      <c r="F24" s="88" t="s">
        <v>313</v>
      </c>
      <c r="G24" s="87"/>
      <c r="H24" s="212" t="str">
        <f ca="1">IF(CELL("type",G24)="l","Please enter a number rather than text.",IF(G24&gt;=0,IF(G24&gt;1,"Please enter a number &lt;= 1 (100%)"," "),"Please enter a number &gt;= 0"))</f>
        <v xml:space="preserve"> </v>
      </c>
      <c r="I24" s="20"/>
    </row>
    <row r="25" spans="1:11" s="45" customFormat="1" ht="36.75" customHeight="1" x14ac:dyDescent="0.35">
      <c r="A25" s="44" t="s">
        <v>87</v>
      </c>
      <c r="B25" s="44" t="s">
        <v>7</v>
      </c>
      <c r="C25" s="44" t="s">
        <v>154</v>
      </c>
      <c r="D25" s="64" t="s">
        <v>162</v>
      </c>
      <c r="F25" s="88" t="s">
        <v>313</v>
      </c>
      <c r="G25" s="87"/>
      <c r="H25" s="212" t="str">
        <f ca="1">IF(CELL("type",G25)="l","Please enter a number rather than text.",IF(G25&gt;=0,IF(G25&gt;1,"Please enter a number &lt;= 1 (100%)"," "),"Please enter a number &gt;= 0"))</f>
        <v xml:space="preserve"> </v>
      </c>
      <c r="I25" s="20"/>
    </row>
    <row r="26" spans="1:11" s="45" customFormat="1" ht="29.15" customHeight="1" x14ac:dyDescent="0.35">
      <c r="A26" s="44" t="s">
        <v>88</v>
      </c>
      <c r="B26" s="44" t="s">
        <v>7</v>
      </c>
      <c r="C26" s="44" t="s">
        <v>154</v>
      </c>
      <c r="D26" s="64" t="s">
        <v>57</v>
      </c>
      <c r="F26" s="88" t="s">
        <v>311</v>
      </c>
      <c r="G26" s="87"/>
      <c r="H26" s="212" t="str">
        <f ca="1">IF(CELL("type",G26)="l","Please enter a number rather than text.",IF(G26&gt;=0,IF(G26&gt;1,"Please enter a number &lt;= 1 (100%)"," "),"Please enter a number &gt;= 0"))</f>
        <v xml:space="preserve"> </v>
      </c>
      <c r="I26" s="20"/>
    </row>
    <row r="27" spans="1:11" s="3" customFormat="1" ht="31.5" customHeight="1" x14ac:dyDescent="0.35">
      <c r="A27" s="10" t="s">
        <v>89</v>
      </c>
      <c r="B27" s="10" t="s">
        <v>7</v>
      </c>
      <c r="C27" s="10" t="s">
        <v>154</v>
      </c>
      <c r="D27" s="57" t="s">
        <v>209</v>
      </c>
      <c r="E27" s="3" t="s">
        <v>174</v>
      </c>
      <c r="F27" s="20"/>
      <c r="G27" s="789"/>
      <c r="H27" s="212" t="str">
        <f t="shared" ref="H27:H32" ca="1" si="0">IF(CELL("type",G27)="l","Please enter a number rather than text.",IF(G27&gt;=0," ","Please enter a number &gt;= 0"))</f>
        <v xml:space="preserve"> </v>
      </c>
      <c r="I27" s="20"/>
      <c r="J27" s="20"/>
      <c r="K27" s="20"/>
    </row>
    <row r="28" spans="1:11" s="3" customFormat="1" ht="39" customHeight="1" x14ac:dyDescent="0.35">
      <c r="A28" s="10" t="s">
        <v>90</v>
      </c>
      <c r="B28" s="10" t="s">
        <v>7</v>
      </c>
      <c r="C28" s="10" t="s">
        <v>154</v>
      </c>
      <c r="D28" s="57" t="s">
        <v>47</v>
      </c>
      <c r="E28" s="3" t="s">
        <v>48</v>
      </c>
      <c r="F28" s="20"/>
      <c r="G28" s="789"/>
      <c r="H28" s="212" t="str">
        <f t="shared" ca="1" si="0"/>
        <v xml:space="preserve"> </v>
      </c>
      <c r="I28" s="20"/>
      <c r="J28" s="20"/>
      <c r="K28" s="20"/>
    </row>
    <row r="29" spans="1:11" s="3" customFormat="1" ht="48" customHeight="1" x14ac:dyDescent="0.35">
      <c r="A29" s="10" t="s">
        <v>91</v>
      </c>
      <c r="B29" s="10" t="s">
        <v>7</v>
      </c>
      <c r="C29" s="10" t="s">
        <v>10</v>
      </c>
      <c r="D29" s="57" t="s">
        <v>35</v>
      </c>
      <c r="E29" s="3" t="s">
        <v>36</v>
      </c>
      <c r="F29" s="20"/>
      <c r="G29" s="789"/>
      <c r="H29" s="212" t="str">
        <f t="shared" ca="1" si="0"/>
        <v xml:space="preserve"> </v>
      </c>
      <c r="I29" s="20"/>
      <c r="J29" s="20"/>
      <c r="K29" s="20"/>
    </row>
    <row r="30" spans="1:11" s="3" customFormat="1" ht="36" customHeight="1" x14ac:dyDescent="0.35">
      <c r="A30" s="10" t="s">
        <v>92</v>
      </c>
      <c r="B30" s="10" t="s">
        <v>7</v>
      </c>
      <c r="C30" s="10" t="s">
        <v>10</v>
      </c>
      <c r="D30" s="59" t="s">
        <v>274</v>
      </c>
      <c r="E30" s="3" t="s">
        <v>275</v>
      </c>
      <c r="F30" s="20"/>
      <c r="G30" s="789"/>
      <c r="H30" s="212" t="str">
        <f t="shared" ca="1" si="0"/>
        <v xml:space="preserve"> </v>
      </c>
      <c r="I30" s="20"/>
      <c r="J30" s="20"/>
      <c r="K30" s="20"/>
    </row>
    <row r="31" spans="1:11" s="28" customFormat="1" ht="63" customHeight="1" x14ac:dyDescent="0.35">
      <c r="A31" s="35" t="s">
        <v>93</v>
      </c>
      <c r="B31" s="35" t="s">
        <v>7</v>
      </c>
      <c r="C31" s="35" t="s">
        <v>4</v>
      </c>
      <c r="D31" s="60" t="s">
        <v>46</v>
      </c>
      <c r="E31" s="28" t="s">
        <v>196</v>
      </c>
      <c r="F31" s="20"/>
      <c r="G31" s="789"/>
      <c r="H31" s="212" t="str">
        <f t="shared" ca="1" si="0"/>
        <v xml:space="preserve"> </v>
      </c>
      <c r="I31" s="20"/>
    </row>
    <row r="32" spans="1:11" s="47" customFormat="1" ht="21" customHeight="1" x14ac:dyDescent="0.35">
      <c r="A32" s="46" t="s">
        <v>94</v>
      </c>
      <c r="B32" s="46" t="s">
        <v>7</v>
      </c>
      <c r="C32" s="46" t="s">
        <v>154</v>
      </c>
      <c r="D32" s="65" t="s">
        <v>53</v>
      </c>
      <c r="E32" s="47" t="s">
        <v>175</v>
      </c>
      <c r="F32" s="20"/>
      <c r="G32" s="85"/>
      <c r="H32" s="212" t="str">
        <f t="shared" ca="1" si="0"/>
        <v xml:space="preserve"> </v>
      </c>
      <c r="I32" s="20"/>
    </row>
    <row r="33" spans="1:9" s="52" customFormat="1" ht="50.25" customHeight="1" x14ac:dyDescent="0.35">
      <c r="A33" s="51" t="s">
        <v>95</v>
      </c>
      <c r="B33" s="51" t="s">
        <v>6</v>
      </c>
      <c r="C33" s="51" t="s">
        <v>154</v>
      </c>
      <c r="D33" s="66" t="s">
        <v>206</v>
      </c>
      <c r="E33" s="52" t="s">
        <v>176</v>
      </c>
      <c r="F33" s="88" t="s">
        <v>312</v>
      </c>
      <c r="G33" s="87"/>
      <c r="H33" s="212" t="str">
        <f ca="1">IF(CELL("type",G33)="l","Please enter a number rather than text.",IF(G33&gt;=0,IF(G33&gt;1,"Please enter a number &lt;= 1 (100%)"," "),"Please enter a number &gt;= 0"))</f>
        <v xml:space="preserve"> </v>
      </c>
      <c r="I33" s="20"/>
    </row>
    <row r="34" spans="1:9" s="45" customFormat="1" ht="30" customHeight="1" x14ac:dyDescent="0.35">
      <c r="A34" s="44" t="s">
        <v>96</v>
      </c>
      <c r="B34" s="44" t="s">
        <v>7</v>
      </c>
      <c r="C34" s="44" t="s">
        <v>154</v>
      </c>
      <c r="D34" s="63" t="s">
        <v>55</v>
      </c>
      <c r="F34" s="88" t="s">
        <v>314</v>
      </c>
      <c r="G34" s="87"/>
      <c r="H34" s="212" t="str">
        <f ca="1">IF(CELL("type",G34)="l","Please enter a number rather than text.",IF(G34&gt;=0,IF(G34&gt;0.2,"This response appears high; please verify."," "),"Please enter a number &gt;= 0"))</f>
        <v xml:space="preserve"> </v>
      </c>
      <c r="I34" s="20"/>
    </row>
    <row r="35" spans="1:9" s="42" customFormat="1" ht="33.75" customHeight="1" x14ac:dyDescent="0.35">
      <c r="A35" s="40" t="s">
        <v>97</v>
      </c>
      <c r="B35" s="40" t="s">
        <v>64</v>
      </c>
      <c r="C35" s="40" t="s">
        <v>1</v>
      </c>
      <c r="D35" s="67" t="s">
        <v>30</v>
      </c>
      <c r="E35" s="42" t="s">
        <v>178</v>
      </c>
      <c r="F35" s="20"/>
      <c r="G35" s="90"/>
      <c r="H35" s="497" t="str">
        <f ca="1">IF(CELL("type",G35)="l","Please enter a number rather than text.",IF(G35&gt;=0,IF(G35&gt;G$21/2,"This response appears high; please verify"," "),"Please enter a number &gt;= 0"))</f>
        <v xml:space="preserve"> </v>
      </c>
      <c r="I35" s="20"/>
    </row>
    <row r="36" spans="1:9" s="28" customFormat="1" ht="33.75" customHeight="1" x14ac:dyDescent="0.35">
      <c r="A36" s="35" t="s">
        <v>98</v>
      </c>
      <c r="B36" s="35" t="s">
        <v>7</v>
      </c>
      <c r="C36" s="35" t="s">
        <v>1</v>
      </c>
      <c r="D36" s="55" t="s">
        <v>43</v>
      </c>
      <c r="E36" s="28" t="s">
        <v>177</v>
      </c>
      <c r="F36" s="20"/>
      <c r="G36" s="91"/>
      <c r="H36" s="212" t="str">
        <f ca="1">IF(CELL("type",G36)="l","Please enter a number rather than text.",IF(G36&gt;=0," ","Please enter a number &gt;= 0"))</f>
        <v xml:space="preserve"> </v>
      </c>
      <c r="I36" s="20"/>
    </row>
    <row r="37" spans="1:9" s="37" customFormat="1" ht="90" customHeight="1" x14ac:dyDescent="0.35">
      <c r="A37" s="36" t="s">
        <v>99</v>
      </c>
      <c r="B37" s="36" t="s">
        <v>6</v>
      </c>
      <c r="C37" s="36" t="s">
        <v>1</v>
      </c>
      <c r="D37" s="56" t="s">
        <v>145</v>
      </c>
      <c r="E37" s="37" t="s">
        <v>179</v>
      </c>
      <c r="F37" s="88" t="s">
        <v>312</v>
      </c>
      <c r="G37" s="87"/>
      <c r="H37" s="212" t="str">
        <f ca="1">IF(CELL("type",G37)="l","Please enter a number rather than text.",IF(G37&gt;=0,IF(G37&gt;1,"Please enter a number &lt;= 1 (100%)"," "),"Please enter a number &gt;= 0"))</f>
        <v xml:space="preserve"> </v>
      </c>
      <c r="I37" s="20"/>
    </row>
    <row r="38" spans="1:9" s="28" customFormat="1" ht="24" customHeight="1" x14ac:dyDescent="0.35">
      <c r="A38" s="35" t="s">
        <v>100</v>
      </c>
      <c r="B38" s="35" t="s">
        <v>64</v>
      </c>
      <c r="C38" s="35" t="s">
        <v>2</v>
      </c>
      <c r="D38" s="55" t="s">
        <v>40</v>
      </c>
      <c r="E38" s="28" t="s">
        <v>146</v>
      </c>
      <c r="F38" s="20"/>
      <c r="G38" s="79"/>
      <c r="H38" s="212" t="str">
        <f ca="1">IF(CELL("type",G38)="l","Please enter a number rather than text.",IF(G38&gt;=0," ","Please enter a number &gt;= 0"))</f>
        <v xml:space="preserve"> </v>
      </c>
      <c r="I38" s="20"/>
    </row>
    <row r="39" spans="1:9" s="37" customFormat="1" ht="48" customHeight="1" x14ac:dyDescent="0.35">
      <c r="A39" s="36" t="s">
        <v>101</v>
      </c>
      <c r="B39" s="36" t="s">
        <v>6</v>
      </c>
      <c r="C39" s="36" t="s">
        <v>2</v>
      </c>
      <c r="D39" s="56" t="s">
        <v>49</v>
      </c>
      <c r="E39" s="37" t="s">
        <v>681</v>
      </c>
      <c r="F39" s="88" t="s">
        <v>312</v>
      </c>
      <c r="G39" s="87"/>
      <c r="H39" s="212" t="str">
        <f ca="1">IF(CELL("type",G39)="l","Please enter a number rather than text.",IF(G39&gt;=0,IF(G39&gt;1,"Please enter a number &lt;= 1 (100%)"," "),"Please enter a number &gt;= 0"))</f>
        <v xml:space="preserve"> </v>
      </c>
      <c r="I39" s="20"/>
    </row>
    <row r="40" spans="1:9" s="28" customFormat="1" ht="29.25" customHeight="1" x14ac:dyDescent="0.35">
      <c r="A40" s="35" t="s">
        <v>102</v>
      </c>
      <c r="B40" s="35" t="s">
        <v>6</v>
      </c>
      <c r="C40" s="35" t="s">
        <v>2</v>
      </c>
      <c r="D40" s="60" t="s">
        <v>825</v>
      </c>
      <c r="E40" s="28" t="s">
        <v>828</v>
      </c>
      <c r="F40" s="20"/>
      <c r="G40" s="79"/>
      <c r="H40" s="212" t="str">
        <f ca="1">IF(CELL("type",G40)="l","Please enter a number rather than text.",IF(G40&gt;=0,IF(G40&lt;&gt;"",IF(G40&lt;100,"Please note that this question should reflect the total for all employees, not the sick leave hours used per employee."," "),""),"Please enter a number &gt;= 0"))</f>
        <v/>
      </c>
      <c r="I40" s="20"/>
    </row>
    <row r="41" spans="1:9" s="28" customFormat="1" ht="33" customHeight="1" x14ac:dyDescent="0.35">
      <c r="A41" s="35" t="s">
        <v>103</v>
      </c>
      <c r="B41" s="35" t="s">
        <v>6</v>
      </c>
      <c r="C41" s="35" t="s">
        <v>2</v>
      </c>
      <c r="D41" s="60" t="s">
        <v>826</v>
      </c>
      <c r="E41" s="28" t="s">
        <v>829</v>
      </c>
      <c r="F41" s="20"/>
      <c r="G41" s="79"/>
      <c r="H41" s="212" t="str">
        <f ca="1">IF(CELL("type",G41)="l","Please enter a number rather than text.",IF(G41&gt;=0,IF(G41&lt;&gt;"",IF(G41&lt;100,"Please note that this question should reflect the total for all sworn fire/EMS employees, not the sick leave hours used per employee."," "),""),"Please enter a number &gt;= 0"))</f>
        <v/>
      </c>
      <c r="I41" s="20"/>
    </row>
    <row r="42" spans="1:9" s="28" customFormat="1" ht="33.75" customHeight="1" x14ac:dyDescent="0.35">
      <c r="A42" s="35" t="s">
        <v>104</v>
      </c>
      <c r="B42" s="35" t="s">
        <v>6</v>
      </c>
      <c r="C42" s="35" t="s">
        <v>2</v>
      </c>
      <c r="D42" s="60" t="s">
        <v>827</v>
      </c>
      <c r="E42" s="28" t="s">
        <v>830</v>
      </c>
      <c r="F42" s="20"/>
      <c r="G42" s="79"/>
      <c r="H42" s="212" t="str">
        <f ca="1">IF(CELL("type",G42)="l","Please enter a number rather than text.",IF(G42&gt;=0,IF(G42&lt;&gt;"",IF(G42&lt;100,"Please note that this question should reflect the total for all sworn police employees, not the sick leave hours used per employee."," "),""),"Please enter a number &gt;= 0"))</f>
        <v/>
      </c>
      <c r="I42" s="20"/>
    </row>
    <row r="43" spans="1:9" s="45" customFormat="1" ht="30" customHeight="1" x14ac:dyDescent="0.35">
      <c r="A43" s="44" t="s">
        <v>105</v>
      </c>
      <c r="B43" s="44" t="s">
        <v>6</v>
      </c>
      <c r="C43" s="44" t="s">
        <v>2</v>
      </c>
      <c r="D43" s="63" t="s">
        <v>14</v>
      </c>
      <c r="E43" s="45" t="s">
        <v>181</v>
      </c>
      <c r="F43" s="88" t="s">
        <v>314</v>
      </c>
      <c r="G43" s="87"/>
      <c r="H43" s="212" t="str">
        <f ca="1">IF(CELL("type",G43)="l","Please enter a number rather than text.",IF(G43&gt;=0,IF(G43&gt;0.3,"This response appears high; please verify."," "),"Please enter a number &gt;= 0"))</f>
        <v xml:space="preserve"> </v>
      </c>
      <c r="I43" s="20"/>
    </row>
    <row r="44" spans="1:9" s="45" customFormat="1" ht="30" customHeight="1" x14ac:dyDescent="0.35">
      <c r="A44" s="44" t="s">
        <v>106</v>
      </c>
      <c r="B44" s="44" t="s">
        <v>6</v>
      </c>
      <c r="C44" s="44" t="s">
        <v>2</v>
      </c>
      <c r="D44" s="63" t="s">
        <v>50</v>
      </c>
      <c r="E44" s="45" t="s">
        <v>180</v>
      </c>
      <c r="F44" s="88" t="s">
        <v>314</v>
      </c>
      <c r="G44" s="87"/>
      <c r="H44" s="212" t="str">
        <f ca="1">IF(CELL("type",G44)="l","Please enter a number rather than text.",IF(G44&gt;=0,IF(G44&gt;0.3,"This response appears high; please verify."," "),"Please enter a number &gt;= 0"))</f>
        <v xml:space="preserve"> </v>
      </c>
      <c r="I44" s="20"/>
    </row>
    <row r="45" spans="1:9" s="42" customFormat="1" ht="48.75" customHeight="1" x14ac:dyDescent="0.35">
      <c r="A45" s="40" t="s">
        <v>107</v>
      </c>
      <c r="B45" s="40" t="s">
        <v>64</v>
      </c>
      <c r="C45" s="40" t="s">
        <v>156</v>
      </c>
      <c r="D45" s="67" t="s">
        <v>32</v>
      </c>
      <c r="E45" s="42" t="s">
        <v>182</v>
      </c>
      <c r="F45" s="20"/>
      <c r="G45" s="83"/>
      <c r="H45" s="497" t="str">
        <f ca="1">IF(CELL("type",G45)="l","Please enter a number rather than text.",IF(G45&gt;=0,IF(G45&gt;G$21/3,"This response appears high; please verify"," "),"Please enter a number &gt;= 0"))</f>
        <v xml:space="preserve"> </v>
      </c>
      <c r="I45" s="20"/>
    </row>
    <row r="46" spans="1:9" s="28" customFormat="1" ht="18.75" customHeight="1" x14ac:dyDescent="0.35">
      <c r="A46" s="35" t="s">
        <v>108</v>
      </c>
      <c r="B46" s="35" t="s">
        <v>63</v>
      </c>
      <c r="C46" s="35" t="s">
        <v>156</v>
      </c>
      <c r="D46" s="55" t="s">
        <v>41</v>
      </c>
      <c r="E46" s="28" t="s">
        <v>184</v>
      </c>
      <c r="F46" s="20"/>
      <c r="G46" s="83"/>
      <c r="H46" s="212" t="str">
        <f ca="1">IF(CELL("type",G46)="l","Please enter a number rather than text.",IF(G46&gt;=0," ","Please enter a number &gt;= 0"))</f>
        <v xml:space="preserve"> </v>
      </c>
      <c r="I46" s="20"/>
    </row>
    <row r="47" spans="1:9" s="28" customFormat="1" ht="18.75" customHeight="1" x14ac:dyDescent="0.35">
      <c r="A47" s="35" t="s">
        <v>109</v>
      </c>
      <c r="B47" s="35" t="s">
        <v>7</v>
      </c>
      <c r="C47" s="35" t="s">
        <v>156</v>
      </c>
      <c r="D47" s="55" t="s">
        <v>42</v>
      </c>
      <c r="E47" s="28" t="s">
        <v>183</v>
      </c>
      <c r="F47" s="20"/>
      <c r="G47" s="83"/>
      <c r="H47" s="212" t="str">
        <f ca="1">IF(CELL("type",G47)="l","Please enter a number rather than text.",IF(G47&gt;=0," ","Please enter a number &gt;= 0"))</f>
        <v xml:space="preserve"> </v>
      </c>
      <c r="I47" s="20"/>
    </row>
    <row r="48" spans="1:9" s="37" customFormat="1" ht="72" customHeight="1" x14ac:dyDescent="0.35">
      <c r="A48" s="36" t="s">
        <v>110</v>
      </c>
      <c r="B48" s="36" t="s">
        <v>6</v>
      </c>
      <c r="C48" s="36" t="s">
        <v>156</v>
      </c>
      <c r="D48" s="56" t="s">
        <v>13</v>
      </c>
      <c r="E48" s="37" t="s">
        <v>819</v>
      </c>
      <c r="F48" s="88" t="s">
        <v>312</v>
      </c>
      <c r="G48" s="87"/>
      <c r="H48" s="212" t="str">
        <f ca="1">IF(CELL("type",G48)="l","Please enter a number rather than text.",IF(G48&gt;=0,IF(G48&gt;1,"Please enter a number &lt;= 1 (100%)"," "),"Please enter a number &gt;= 0"))</f>
        <v xml:space="preserve"> </v>
      </c>
      <c r="I48" s="20"/>
    </row>
    <row r="49" spans="1:11" s="42" customFormat="1" ht="51.75" customHeight="1" x14ac:dyDescent="0.35">
      <c r="A49" s="40" t="s">
        <v>111</v>
      </c>
      <c r="B49" s="40" t="s">
        <v>64</v>
      </c>
      <c r="C49" s="40" t="s">
        <v>11</v>
      </c>
      <c r="D49" s="67" t="s">
        <v>33</v>
      </c>
      <c r="E49" s="42" t="s">
        <v>808</v>
      </c>
      <c r="F49" s="20"/>
      <c r="G49" s="89"/>
      <c r="H49" s="497" t="str">
        <f ca="1">IF(CELL("type",G49)="l","Please enter a number rather than text.",IF(G49&gt;=0,IF(G49&gt;G$21/2,"This response appears high; please verify"," "),"Please enter a number &gt;= 0"))</f>
        <v xml:space="preserve"> </v>
      </c>
      <c r="I49" s="20"/>
    </row>
    <row r="50" spans="1:11" s="28" customFormat="1" ht="33.75" customHeight="1" x14ac:dyDescent="0.35">
      <c r="A50" s="35" t="s">
        <v>112</v>
      </c>
      <c r="B50" s="35" t="s">
        <v>6</v>
      </c>
      <c r="C50" s="35" t="s">
        <v>11</v>
      </c>
      <c r="D50" s="60" t="s">
        <v>44</v>
      </c>
      <c r="E50" s="28" t="s">
        <v>185</v>
      </c>
      <c r="F50" s="20"/>
      <c r="G50" s="79"/>
      <c r="H50" s="212" t="str">
        <f t="shared" ref="H50:H56" ca="1" si="1">IF(CELL("type",G50)="l","Please enter a number rather than text.",IF(G50&gt;=0," ","Please enter a number &gt;= 0"))</f>
        <v xml:space="preserve"> </v>
      </c>
      <c r="I50" s="20"/>
    </row>
    <row r="51" spans="1:11" s="28" customFormat="1" ht="48.75" customHeight="1" x14ac:dyDescent="0.35">
      <c r="A51" s="35" t="s">
        <v>113</v>
      </c>
      <c r="B51" s="35" t="s">
        <v>6</v>
      </c>
      <c r="C51" s="35" t="s">
        <v>11</v>
      </c>
      <c r="D51" s="60" t="s">
        <v>233</v>
      </c>
      <c r="E51" s="28" t="s">
        <v>234</v>
      </c>
      <c r="F51" s="20"/>
      <c r="G51" s="79"/>
      <c r="H51" s="212"/>
      <c r="I51" s="20"/>
    </row>
    <row r="52" spans="1:11" s="28" customFormat="1" ht="18.75" customHeight="1" x14ac:dyDescent="0.35">
      <c r="A52" s="35" t="s">
        <v>114</v>
      </c>
      <c r="B52" s="35" t="s">
        <v>7</v>
      </c>
      <c r="C52" s="35" t="s">
        <v>11</v>
      </c>
      <c r="D52" s="60" t="s">
        <v>477</v>
      </c>
      <c r="E52" s="28" t="s">
        <v>478</v>
      </c>
      <c r="F52" s="20"/>
      <c r="G52" s="79"/>
      <c r="H52" s="212" t="str">
        <f t="shared" ca="1" si="1"/>
        <v xml:space="preserve"> </v>
      </c>
      <c r="I52" s="20"/>
    </row>
    <row r="53" spans="1:11" s="28" customFormat="1" ht="19.5" customHeight="1" x14ac:dyDescent="0.35">
      <c r="A53" s="35" t="s">
        <v>115</v>
      </c>
      <c r="B53" s="35" t="s">
        <v>7</v>
      </c>
      <c r="C53" s="35" t="s">
        <v>11</v>
      </c>
      <c r="D53" s="60" t="s">
        <v>45</v>
      </c>
      <c r="E53" s="28" t="s">
        <v>186</v>
      </c>
      <c r="F53" s="20"/>
      <c r="G53" s="79"/>
      <c r="H53" s="212" t="str">
        <f t="shared" ca="1" si="1"/>
        <v xml:space="preserve"> </v>
      </c>
      <c r="I53" s="20"/>
    </row>
    <row r="54" spans="1:11" s="47" customFormat="1" ht="24" customHeight="1" x14ac:dyDescent="0.35">
      <c r="A54" s="46" t="s">
        <v>116</v>
      </c>
      <c r="B54" s="46" t="s">
        <v>7</v>
      </c>
      <c r="C54" s="35" t="s">
        <v>679</v>
      </c>
      <c r="D54" s="65" t="s">
        <v>26</v>
      </c>
      <c r="E54" s="47" t="s">
        <v>911</v>
      </c>
      <c r="F54" s="20"/>
      <c r="G54" s="79"/>
      <c r="H54" s="212" t="str">
        <f t="shared" ca="1" si="1"/>
        <v xml:space="preserve"> </v>
      </c>
      <c r="I54" s="20"/>
    </row>
    <row r="55" spans="1:11" s="42" customFormat="1" ht="24.75" customHeight="1" x14ac:dyDescent="0.35">
      <c r="A55" s="40" t="s">
        <v>117</v>
      </c>
      <c r="B55" s="40" t="s">
        <v>8</v>
      </c>
      <c r="C55" s="35" t="s">
        <v>679</v>
      </c>
      <c r="D55" s="67" t="s">
        <v>238</v>
      </c>
      <c r="E55" s="42" t="s">
        <v>187</v>
      </c>
      <c r="F55" s="20"/>
      <c r="G55" s="89"/>
      <c r="H55" s="497" t="str">
        <f ca="1">IF(CELL("type",G55)="l","Please enter a number rather than text.",IF(G55&gt;=0,IF(G55&gt;G$21/4,"This response appears high; please verify"," "),"Please enter a number &gt;= 0"))</f>
        <v xml:space="preserve"> </v>
      </c>
      <c r="I55" s="20"/>
    </row>
    <row r="56" spans="1:11" s="28" customFormat="1" ht="36.75" customHeight="1" x14ac:dyDescent="0.35">
      <c r="A56" s="35" t="s">
        <v>118</v>
      </c>
      <c r="B56" s="35" t="s">
        <v>63</v>
      </c>
      <c r="C56" s="35" t="s">
        <v>679</v>
      </c>
      <c r="D56" s="55" t="s">
        <v>66</v>
      </c>
      <c r="E56" s="28" t="s">
        <v>849</v>
      </c>
      <c r="F56" s="20"/>
      <c r="G56" s="79"/>
      <c r="H56" s="212" t="str">
        <f t="shared" ca="1" si="1"/>
        <v xml:space="preserve"> </v>
      </c>
      <c r="I56" s="20"/>
    </row>
    <row r="57" spans="1:11" s="37" customFormat="1" ht="30" customHeight="1" x14ac:dyDescent="0.35">
      <c r="A57" s="36" t="s">
        <v>119</v>
      </c>
      <c r="B57" s="36" t="s">
        <v>6</v>
      </c>
      <c r="C57" s="35" t="s">
        <v>679</v>
      </c>
      <c r="D57" s="56" t="s">
        <v>208</v>
      </c>
      <c r="F57" s="88" t="s">
        <v>312</v>
      </c>
      <c r="G57" s="87"/>
      <c r="H57" s="212" t="str">
        <f ca="1">IF(CELL("type",G57)="l","Please enter a number rather than text.",IF(G57&gt;=0,IF(G57&gt;1,"Please enter a number &lt;= 1 (100%)"," "),"Please enter a number &gt;= 0"))</f>
        <v xml:space="preserve"> </v>
      </c>
      <c r="I57" s="20"/>
    </row>
    <row r="58" spans="1:11" s="28" customFormat="1" ht="36" customHeight="1" x14ac:dyDescent="0.35">
      <c r="A58" s="35" t="s">
        <v>120</v>
      </c>
      <c r="B58" s="35" t="s">
        <v>63</v>
      </c>
      <c r="C58" s="35" t="s">
        <v>3</v>
      </c>
      <c r="D58" s="55" t="s">
        <v>24</v>
      </c>
      <c r="E58" s="28" t="s">
        <v>191</v>
      </c>
      <c r="F58" s="20"/>
      <c r="G58" s="79"/>
      <c r="H58" s="212" t="str">
        <f t="shared" ref="H58:H67" ca="1" si="2">IF(CELL("type",G58)="l","Please enter a number rather than text.",IF(G58&gt;=0," ","Please enter a number &gt;= 0"))</f>
        <v xml:space="preserve"> </v>
      </c>
      <c r="I58" s="20"/>
    </row>
    <row r="59" spans="1:11" s="28" customFormat="1" ht="35.25" customHeight="1" x14ac:dyDescent="0.35">
      <c r="A59" s="35" t="s">
        <v>121</v>
      </c>
      <c r="B59" s="35" t="s">
        <v>63</v>
      </c>
      <c r="C59" s="35" t="s">
        <v>3</v>
      </c>
      <c r="D59" s="55" t="s">
        <v>25</v>
      </c>
      <c r="E59" s="28" t="s">
        <v>188</v>
      </c>
      <c r="F59" s="20"/>
      <c r="G59" s="79"/>
      <c r="H59" s="212" t="str">
        <f t="shared" ca="1" si="2"/>
        <v xml:space="preserve"> </v>
      </c>
      <c r="I59" s="20"/>
    </row>
    <row r="60" spans="1:11" s="3" customFormat="1" ht="48.75" customHeight="1" x14ac:dyDescent="0.35">
      <c r="A60" s="10" t="s">
        <v>122</v>
      </c>
      <c r="B60" s="10" t="s">
        <v>6</v>
      </c>
      <c r="C60" s="10" t="s">
        <v>3</v>
      </c>
      <c r="D60" s="59" t="s">
        <v>16</v>
      </c>
      <c r="E60" s="3" t="s">
        <v>283</v>
      </c>
      <c r="F60" s="20"/>
      <c r="G60" s="83"/>
      <c r="H60" s="212" t="str">
        <f t="shared" ca="1" si="2"/>
        <v xml:space="preserve"> </v>
      </c>
      <c r="I60" s="20"/>
      <c r="J60" s="20"/>
      <c r="K60" s="20"/>
    </row>
    <row r="61" spans="1:11" s="3" customFormat="1" ht="48" customHeight="1" x14ac:dyDescent="0.35">
      <c r="A61" s="10" t="s">
        <v>123</v>
      </c>
      <c r="B61" s="10" t="s">
        <v>6</v>
      </c>
      <c r="C61" s="10" t="s">
        <v>3</v>
      </c>
      <c r="D61" s="59" t="s">
        <v>18</v>
      </c>
      <c r="E61" s="3" t="s">
        <v>284</v>
      </c>
      <c r="F61" s="20"/>
      <c r="G61" s="83"/>
      <c r="H61" s="212" t="str">
        <f t="shared" ca="1" si="2"/>
        <v xml:space="preserve"> </v>
      </c>
      <c r="I61" s="20"/>
      <c r="J61" s="20"/>
      <c r="K61" s="20"/>
    </row>
    <row r="62" spans="1:11" s="47" customFormat="1" ht="47.25" customHeight="1" x14ac:dyDescent="0.35">
      <c r="A62" s="46" t="s">
        <v>124</v>
      </c>
      <c r="B62" s="46" t="s">
        <v>6</v>
      </c>
      <c r="C62" s="46" t="s">
        <v>3</v>
      </c>
      <c r="D62" s="65" t="s">
        <v>15</v>
      </c>
      <c r="E62" s="47" t="s">
        <v>189</v>
      </c>
      <c r="F62" s="20"/>
      <c r="G62" s="83"/>
      <c r="H62" s="212" t="str">
        <f t="shared" ca="1" si="2"/>
        <v xml:space="preserve"> </v>
      </c>
      <c r="I62" s="20"/>
    </row>
    <row r="63" spans="1:11" s="47" customFormat="1" ht="46.5" customHeight="1" x14ac:dyDescent="0.35">
      <c r="A63" s="46" t="s">
        <v>125</v>
      </c>
      <c r="B63" s="46" t="s">
        <v>6</v>
      </c>
      <c r="C63" s="46" t="s">
        <v>3</v>
      </c>
      <c r="D63" s="65" t="s">
        <v>17</v>
      </c>
      <c r="E63" s="47" t="s">
        <v>190</v>
      </c>
      <c r="F63" s="20"/>
      <c r="G63" s="83"/>
      <c r="H63" s="212" t="str">
        <f t="shared" ca="1" si="2"/>
        <v xml:space="preserve"> </v>
      </c>
      <c r="I63" s="20"/>
    </row>
    <row r="64" spans="1:11" s="28" customFormat="1" ht="15" customHeight="1" x14ac:dyDescent="0.35">
      <c r="A64" s="35" t="s">
        <v>126</v>
      </c>
      <c r="B64" s="35" t="s">
        <v>63</v>
      </c>
      <c r="C64" s="35" t="s">
        <v>4</v>
      </c>
      <c r="D64" s="60" t="s">
        <v>28</v>
      </c>
      <c r="E64" s="28" t="s">
        <v>192</v>
      </c>
      <c r="F64" s="20"/>
      <c r="G64" s="83"/>
      <c r="H64" s="212" t="str">
        <f t="shared" ca="1" si="2"/>
        <v xml:space="preserve"> </v>
      </c>
      <c r="I64" s="20"/>
    </row>
    <row r="65" spans="1:9" s="28" customFormat="1" ht="30" customHeight="1" x14ac:dyDescent="0.35">
      <c r="A65" s="35" t="s">
        <v>127</v>
      </c>
      <c r="B65" s="35" t="s">
        <v>6</v>
      </c>
      <c r="C65" s="35" t="s">
        <v>4</v>
      </c>
      <c r="D65" s="55" t="s">
        <v>285</v>
      </c>
      <c r="E65" s="28" t="s">
        <v>241</v>
      </c>
      <c r="F65" s="20"/>
      <c r="G65" s="83"/>
      <c r="H65" s="212" t="str">
        <f ca="1">IF(CELL("type",G65)="l","Please enter a number rather than text.",IF(G65&gt;=0," ","Please enter a number &gt;= 0"))</f>
        <v xml:space="preserve"> </v>
      </c>
      <c r="I65" s="20"/>
    </row>
    <row r="66" spans="1:9" s="28" customFormat="1" ht="37.5" customHeight="1" x14ac:dyDescent="0.35">
      <c r="A66" s="35" t="s">
        <v>128</v>
      </c>
      <c r="B66" s="35" t="s">
        <v>63</v>
      </c>
      <c r="C66" s="35" t="s">
        <v>4</v>
      </c>
      <c r="D66" s="55" t="s">
        <v>286</v>
      </c>
      <c r="E66" s="28" t="s">
        <v>193</v>
      </c>
      <c r="F66" s="20"/>
      <c r="G66" s="83"/>
      <c r="H66" s="212" t="str">
        <f t="shared" ca="1" si="2"/>
        <v xml:space="preserve"> </v>
      </c>
      <c r="I66" s="20"/>
    </row>
    <row r="67" spans="1:9" s="42" customFormat="1" ht="32.15" customHeight="1" x14ac:dyDescent="0.35">
      <c r="A67" s="40" t="s">
        <v>129</v>
      </c>
      <c r="B67" s="40" t="s">
        <v>63</v>
      </c>
      <c r="C67" s="40" t="s">
        <v>4</v>
      </c>
      <c r="D67" s="67" t="s">
        <v>34</v>
      </c>
      <c r="E67" s="42" t="s">
        <v>817</v>
      </c>
      <c r="F67" s="20"/>
      <c r="G67" s="89"/>
      <c r="H67" s="212" t="str">
        <f t="shared" ca="1" si="2"/>
        <v xml:space="preserve"> </v>
      </c>
      <c r="I67" s="20"/>
    </row>
    <row r="68" spans="1:9" s="42" customFormat="1" ht="32.15" customHeight="1" x14ac:dyDescent="0.35">
      <c r="A68" s="40" t="s">
        <v>130</v>
      </c>
      <c r="B68" s="40" t="s">
        <v>64</v>
      </c>
      <c r="C68" s="40" t="s">
        <v>4</v>
      </c>
      <c r="D68" s="67" t="s">
        <v>159</v>
      </c>
      <c r="E68" s="42" t="s">
        <v>818</v>
      </c>
      <c r="F68" s="20"/>
      <c r="G68" s="89"/>
      <c r="H68" s="497" t="str">
        <f ca="1">IF(CELL("type",G68)="l","Please enter a number rather than text.",IF(G68&gt;=0,IF(G68&gt;G$21/2,"This response appears high; please verify"," "),"Please enter a number &gt;= 0"))</f>
        <v xml:space="preserve"> </v>
      </c>
      <c r="I68" s="20"/>
    </row>
    <row r="69" spans="1:9" s="28" customFormat="1" ht="32.15" customHeight="1" x14ac:dyDescent="0.35">
      <c r="A69" s="35" t="s">
        <v>131</v>
      </c>
      <c r="B69" s="35" t="s">
        <v>64</v>
      </c>
      <c r="C69" s="35" t="s">
        <v>4</v>
      </c>
      <c r="D69" s="55" t="s">
        <v>39</v>
      </c>
      <c r="E69" s="48" t="s">
        <v>194</v>
      </c>
      <c r="F69" s="27"/>
      <c r="G69" s="79"/>
      <c r="H69" s="212" t="str">
        <f ca="1">IF(CELL("type",G69)="l","Please enter a number rather than text.",IF(G69&gt;=0,IF(G42&gt;0,IF(G42/G69&gt;0.2,"This figure appears low compared to the total hours used for sworn police sick leave.  Please ensure you are reporting the total hours paid for all sworn police staff, not the average hours for a single FTE.",""),IF(G68&gt;0,IF(G68/G69&gt;220000,"Comparing salaries to hours paid, it appears you may have reported just the average hours paid for a single FTE.  Please ensure your are reporting the total hours paid for all sworn police staff.",""),"")),"Please enter a number &gt;= 0"))</f>
        <v/>
      </c>
      <c r="I69" s="27"/>
    </row>
    <row r="70" spans="1:9" s="37" customFormat="1" ht="63.75" customHeight="1" x14ac:dyDescent="0.35">
      <c r="A70" s="36" t="s">
        <v>149</v>
      </c>
      <c r="B70" s="36" t="s">
        <v>6</v>
      </c>
      <c r="C70" s="36" t="s">
        <v>4</v>
      </c>
      <c r="D70" s="62" t="s">
        <v>61</v>
      </c>
      <c r="E70" s="37" t="s">
        <v>200</v>
      </c>
      <c r="F70" s="88" t="s">
        <v>312</v>
      </c>
      <c r="G70" s="87"/>
      <c r="H70" s="212" t="str">
        <f ca="1">IF(CELL("type",G70)="l","Please enter a number rather than text.",IF(G70&gt;=0,IF(G70&gt;1,"Please enter a number &lt;= 1 (100%)"," "),"Please enter a number &gt;= 0"))</f>
        <v xml:space="preserve"> </v>
      </c>
      <c r="I70" s="20"/>
    </row>
    <row r="71" spans="1:9" s="37" customFormat="1" ht="63" customHeight="1" x14ac:dyDescent="0.35">
      <c r="A71" s="36" t="s">
        <v>150</v>
      </c>
      <c r="B71" s="36" t="s">
        <v>6</v>
      </c>
      <c r="C71" s="36" t="s">
        <v>4</v>
      </c>
      <c r="D71" s="62" t="s">
        <v>60</v>
      </c>
      <c r="E71" s="37" t="s">
        <v>199</v>
      </c>
      <c r="F71" s="88" t="s">
        <v>312</v>
      </c>
      <c r="G71" s="87"/>
      <c r="H71" s="212" t="str">
        <f ca="1">IF(CELL("type",G71)="l","Please enter a number rather than text.",IF(G71&gt;=0,IF(G71&gt;1,"Please enter a number &lt;= 1 (100%)"," "),"Please enter a number &gt;= 0"))</f>
        <v xml:space="preserve"> </v>
      </c>
      <c r="I71" s="20"/>
    </row>
    <row r="72" spans="1:9" s="28" customFormat="1" ht="32.25" customHeight="1" x14ac:dyDescent="0.35">
      <c r="A72" s="35" t="s">
        <v>132</v>
      </c>
      <c r="B72" s="35" t="s">
        <v>63</v>
      </c>
      <c r="C72" s="35" t="s">
        <v>4</v>
      </c>
      <c r="D72" s="60" t="s">
        <v>27</v>
      </c>
      <c r="E72" s="28" t="s">
        <v>195</v>
      </c>
      <c r="F72" s="20"/>
      <c r="G72" s="79"/>
      <c r="H72" s="212" t="str">
        <f ca="1">IF(CELL("type",G72)="l","Please enter a number rather than text.",IF(G72&gt;=0," ","Please enter a number &gt;= 0"))</f>
        <v xml:space="preserve"> </v>
      </c>
      <c r="I72" s="20"/>
    </row>
    <row r="73" spans="1:9" s="28" customFormat="1" ht="47.25" customHeight="1" x14ac:dyDescent="0.35">
      <c r="A73" s="35" t="s">
        <v>133</v>
      </c>
      <c r="B73" s="35" t="s">
        <v>6</v>
      </c>
      <c r="C73" s="35" t="s">
        <v>4</v>
      </c>
      <c r="D73" s="60" t="s">
        <v>317</v>
      </c>
      <c r="E73" s="28" t="s">
        <v>820</v>
      </c>
      <c r="F73" s="20"/>
      <c r="G73" s="83"/>
      <c r="H73" s="497" t="str">
        <f ca="1">IF(CELL("type",G73)="l","Please enter a number rather than text.",IF(G73&gt;=0,IF(G73&gt;1200,"This response appears high; please verify",IF(G73&lt;30,IF(G73&gt;0,"Please report in seconds, not minutes.  If you are reporting in seconds, please verify that this is time from dispatch to arrival, not receipt of call to dispatch (which is requested separately in Question A70)"," ")," ")),"Please enter a number &gt;= 0"))</f>
        <v xml:space="preserve"> </v>
      </c>
      <c r="I73" s="20"/>
    </row>
    <row r="74" spans="1:9" s="28" customFormat="1" ht="30" customHeight="1" x14ac:dyDescent="0.35">
      <c r="A74" s="35" t="s">
        <v>134</v>
      </c>
      <c r="B74" s="35" t="s">
        <v>6</v>
      </c>
      <c r="C74" s="35" t="s">
        <v>4</v>
      </c>
      <c r="D74" s="60" t="s">
        <v>19</v>
      </c>
      <c r="E74" s="28" t="s">
        <v>821</v>
      </c>
      <c r="F74" s="20"/>
      <c r="G74" s="83"/>
      <c r="H74" s="497" t="str">
        <f ca="1">IF(CELL("type",G74)="l","Please enter a number rather than text.",IF(G74&gt;=0,IF(G74&gt;120,"This response appears high; please verify that this is only the number of seconds from call receipt to dispatch",IF(G74&lt;30,IF(G74&gt;0,"Please report in seconds, not minutes."," ")," ")),"Please enter a number &gt;= 0"))</f>
        <v xml:space="preserve"> </v>
      </c>
      <c r="I74" s="20"/>
    </row>
    <row r="75" spans="1:9" s="28" customFormat="1" ht="64.5" customHeight="1" x14ac:dyDescent="0.35">
      <c r="A75" s="35" t="s">
        <v>135</v>
      </c>
      <c r="B75" s="35" t="s">
        <v>62</v>
      </c>
      <c r="C75" s="35" t="s">
        <v>4</v>
      </c>
      <c r="D75" s="55" t="s">
        <v>51</v>
      </c>
      <c r="E75" s="28" t="s">
        <v>197</v>
      </c>
      <c r="F75" s="20"/>
      <c r="G75" s="83"/>
      <c r="H75" s="212" t="str">
        <f ca="1">IF(CELL("type",G75)="l","Please enter a number rather than text.",IF(G75&gt;=0," ","Please enter a number &gt;= 0"))</f>
        <v xml:space="preserve"> </v>
      </c>
      <c r="I75" s="20"/>
    </row>
    <row r="76" spans="1:9" s="28" customFormat="1" ht="62.25" customHeight="1" x14ac:dyDescent="0.35">
      <c r="A76" s="35" t="s">
        <v>136</v>
      </c>
      <c r="B76" s="35" t="s">
        <v>62</v>
      </c>
      <c r="C76" s="35" t="s">
        <v>4</v>
      </c>
      <c r="D76" s="55" t="s">
        <v>52</v>
      </c>
      <c r="E76" s="28" t="s">
        <v>198</v>
      </c>
      <c r="F76" s="20"/>
      <c r="G76" s="83"/>
      <c r="H76" s="212" t="str">
        <f ca="1">IF(CELL("type",G76)="l","Please enter a number rather than text.",IF(G76&gt;=0," ","Please enter a number &gt;= 0"))</f>
        <v xml:space="preserve"> </v>
      </c>
      <c r="I76" s="20"/>
    </row>
    <row r="77" spans="1:9" s="45" customFormat="1" ht="46.5" customHeight="1" x14ac:dyDescent="0.35">
      <c r="A77" s="44" t="s">
        <v>137</v>
      </c>
      <c r="B77" s="44" t="s">
        <v>8</v>
      </c>
      <c r="C77" s="44" t="s">
        <v>680</v>
      </c>
      <c r="D77" s="68" t="s">
        <v>58</v>
      </c>
      <c r="E77" s="45" t="s">
        <v>201</v>
      </c>
      <c r="F77" s="88" t="s">
        <v>313</v>
      </c>
      <c r="G77" s="87"/>
      <c r="H77" s="212" t="str">
        <f ca="1">IF(CELL("type",G77)="l","Please enter a number rather than text.",IF(G77&gt;=0,IF(G77&gt;1,"Please enter a number &lt;= 1 (100%)"," "),"Please enter a number &gt;= 0"))</f>
        <v xml:space="preserve"> </v>
      </c>
      <c r="I77" s="20"/>
    </row>
    <row r="78" spans="1:9" s="28" customFormat="1" ht="33" customHeight="1" x14ac:dyDescent="0.35">
      <c r="A78" s="35" t="s">
        <v>138</v>
      </c>
      <c r="B78" s="35" t="s">
        <v>6</v>
      </c>
      <c r="C78" s="35" t="s">
        <v>158</v>
      </c>
      <c r="D78" s="55" t="s">
        <v>23</v>
      </c>
      <c r="E78" s="48" t="s">
        <v>202</v>
      </c>
      <c r="F78" s="27"/>
      <c r="G78" s="83"/>
      <c r="H78" s="212" t="str">
        <f ca="1">IF(CELL("type",G78)="l","Please enter a number rather than text.",IF(G78&gt;=0,IF(ISBLANK(G78)," ",IF(G78=0,"A response of 0 days lost appears very low.  Please verify that this is the correct total for this category of employees."," ")),"Please enter a number &gt;= 0"))</f>
        <v xml:space="preserve"> </v>
      </c>
      <c r="I78" s="27"/>
    </row>
    <row r="79" spans="1:9" s="28" customFormat="1" ht="33" customHeight="1" x14ac:dyDescent="0.35">
      <c r="A79" s="35" t="s">
        <v>139</v>
      </c>
      <c r="B79" s="35" t="s">
        <v>6</v>
      </c>
      <c r="C79" s="35" t="s">
        <v>158</v>
      </c>
      <c r="D79" s="55" t="s">
        <v>203</v>
      </c>
      <c r="E79" s="28" t="s">
        <v>204</v>
      </c>
      <c r="F79" s="20"/>
      <c r="G79" s="83"/>
      <c r="H79" s="212" t="str">
        <f ca="1">IF(CELL("type",G79)="l","Please enter a number rather than text.",IF(G79&gt;=0,IF(ISBLANK(G79)," ",IF(G79=0,"A response of 0 days lost appears very low.  Please verify that this is the correct total for this category of employees."," ")),"Please enter a number &gt;= 0"))</f>
        <v xml:space="preserve"> </v>
      </c>
      <c r="I79" s="20"/>
    </row>
    <row r="80" spans="1:9" s="28" customFormat="1" ht="38.25" customHeight="1" x14ac:dyDescent="0.35">
      <c r="A80" s="35" t="s">
        <v>140</v>
      </c>
      <c r="B80" s="35" t="s">
        <v>6</v>
      </c>
      <c r="C80" s="35" t="s">
        <v>158</v>
      </c>
      <c r="D80" s="60" t="s">
        <v>299</v>
      </c>
      <c r="E80" s="48" t="s">
        <v>716</v>
      </c>
      <c r="F80" s="27"/>
      <c r="G80" s="83"/>
      <c r="H80" s="212" t="str">
        <f ca="1">IF(CELL("type",G80)="l","Please enter a number rather than text.",IF(G80&gt;=0,IF(ISBLANK(G80)," ",IF(G80=0,"A response of 0 days lost appears very low.  Please verify that this is the correct total for this category of employees."," ")),"Please enter a number &gt;= 0"))</f>
        <v xml:space="preserve"> </v>
      </c>
      <c r="I80" s="27"/>
    </row>
    <row r="81" spans="1:11" s="28" customFormat="1" ht="52.5" customHeight="1" x14ac:dyDescent="0.35">
      <c r="A81" s="35" t="s">
        <v>141</v>
      </c>
      <c r="B81" s="35" t="s">
        <v>6</v>
      </c>
      <c r="C81" s="35" t="s">
        <v>158</v>
      </c>
      <c r="D81" s="60" t="s">
        <v>244</v>
      </c>
      <c r="E81" s="28" t="s">
        <v>245</v>
      </c>
      <c r="F81" s="20"/>
      <c r="G81" s="83"/>
      <c r="H81" s="497" t="str">
        <f ca="1">IF(CELL("type",G81)="l","Please enter a number rather than text.",IF(G81&gt;=0,IF(G81&gt;50,"This response appears high; please verify"," "),"Please enter a number &gt;= 0"))</f>
        <v xml:space="preserve"> </v>
      </c>
      <c r="I81" s="20"/>
    </row>
    <row r="82" spans="1:11" s="28" customFormat="1" ht="29.25" customHeight="1" x14ac:dyDescent="0.35">
      <c r="A82" s="35" t="s">
        <v>142</v>
      </c>
      <c r="B82" s="35" t="s">
        <v>63</v>
      </c>
      <c r="C82" s="35" t="s">
        <v>158</v>
      </c>
      <c r="D82" s="60" t="s">
        <v>12</v>
      </c>
      <c r="E82" s="28" t="s">
        <v>717</v>
      </c>
      <c r="F82" s="20"/>
      <c r="G82" s="92"/>
      <c r="H82" s="497" t="str">
        <f ca="1">IF(CELL("type",G82)="l","Please enter a number rather than text.",IF(G82&gt;=0,IF(G82&gt;1000,"This response appears high; please verify"," "),"Please enter a number &gt;= 0"))</f>
        <v xml:space="preserve"> </v>
      </c>
      <c r="I82" s="19"/>
    </row>
    <row r="83" spans="1:11" s="3" customFormat="1" ht="57" customHeight="1" x14ac:dyDescent="0.35">
      <c r="A83" s="10" t="s">
        <v>143</v>
      </c>
      <c r="B83" s="10" t="s">
        <v>8</v>
      </c>
      <c r="C83" s="10" t="s">
        <v>5</v>
      </c>
      <c r="D83" s="59" t="s">
        <v>67</v>
      </c>
      <c r="E83" s="3" t="s">
        <v>797</v>
      </c>
      <c r="F83" s="20" t="s">
        <v>796</v>
      </c>
      <c r="G83" s="84"/>
      <c r="H83" s="497" t="str">
        <f ca="1">IF(CELL("type",G83)="l","Please enter a number rather than text.",IF(G83&gt;=0,IF(G83&gt;1000,"This response appears high; please verify",IF(AND(G83&gt;0,G83&lt;60),"Please verify this is annual expenditures per account, not a monthly rate."," ")),"Please enter a number &gt;= 0"))</f>
        <v xml:space="preserve"> </v>
      </c>
      <c r="I83" s="20"/>
      <c r="J83" s="20"/>
      <c r="K83" s="20"/>
    </row>
    <row r="84" spans="1:11" s="3" customFormat="1" ht="30" customHeight="1" x14ac:dyDescent="0.35">
      <c r="A84" s="10" t="s">
        <v>144</v>
      </c>
      <c r="B84" s="10" t="s">
        <v>6</v>
      </c>
      <c r="C84" s="10" t="s">
        <v>151</v>
      </c>
      <c r="D84" s="59" t="s">
        <v>54</v>
      </c>
      <c r="E84" s="3" t="s">
        <v>205</v>
      </c>
      <c r="F84" s="88" t="s">
        <v>313</v>
      </c>
      <c r="G84" s="87"/>
      <c r="H84" s="212" t="str">
        <f ca="1">IF(CELL("type",G84)="l","Please enter a number rather than text.",IF(G84&gt;=0,IF(G84&gt;1,"Please enter a number &lt;= 1 (100%)",IF(G84&gt;0.5,"This is a significant percentage diverted.  Please use the comments to indicate how this is achieved (e.g., composting, recycling)."," ")),"Please enter a number &gt;= 0"))</f>
        <v xml:space="preserve"> </v>
      </c>
      <c r="I84" s="20"/>
      <c r="J84" s="20"/>
      <c r="K84" s="20"/>
    </row>
    <row r="85" spans="1:11" s="19" customFormat="1" ht="60" customHeight="1" x14ac:dyDescent="0.35">
      <c r="A85" s="944" t="s">
        <v>682</v>
      </c>
      <c r="B85" s="944"/>
      <c r="C85" s="944"/>
      <c r="D85" s="944"/>
      <c r="E85" s="944"/>
      <c r="H85" s="191"/>
    </row>
    <row r="86" spans="1:11" s="2" customFormat="1" ht="15" customHeight="1" x14ac:dyDescent="0.35">
      <c r="A86" s="18" t="s">
        <v>236</v>
      </c>
      <c r="B86" s="10"/>
      <c r="C86" s="10"/>
      <c r="D86" s="54"/>
      <c r="E86" s="17"/>
      <c r="F86" s="19"/>
      <c r="G86" s="19"/>
      <c r="H86" s="191"/>
      <c r="I86" s="19"/>
      <c r="J86" s="19"/>
      <c r="K86" s="19"/>
    </row>
    <row r="87" spans="1:11" s="19" customFormat="1" ht="15" customHeight="1" x14ac:dyDescent="0.35">
      <c r="A87" s="23" t="s">
        <v>247</v>
      </c>
      <c r="B87" s="24"/>
      <c r="C87" s="24" t="s">
        <v>246</v>
      </c>
      <c r="D87" s="69" t="s">
        <v>287</v>
      </c>
      <c r="E87" s="27"/>
      <c r="F87" s="27" t="s">
        <v>315</v>
      </c>
      <c r="G87" s="103" t="str">
        <f>IF(G27&gt;0,IF(G32&gt;0,G27/G32," ")," ")</f>
        <v xml:space="preserve"> </v>
      </c>
      <c r="H87" s="497" t="str">
        <f ca="1">IF(CELL("type",G87)="l"," ",IF(G87&gt;16000,"This response appears high; please verify the underlying figures for population and square miles"," "))</f>
        <v xml:space="preserve"> </v>
      </c>
    </row>
    <row r="88" spans="1:11" s="2" customFormat="1" ht="15" customHeight="1" x14ac:dyDescent="0.35">
      <c r="A88" s="23" t="s">
        <v>248</v>
      </c>
      <c r="B88" s="10"/>
      <c r="C88" s="10" t="s">
        <v>2</v>
      </c>
      <c r="D88" s="69" t="s">
        <v>215</v>
      </c>
      <c r="E88" s="17"/>
      <c r="F88" s="27" t="s">
        <v>315</v>
      </c>
      <c r="G88" s="103" t="str">
        <f>IF(G38&gt;0,G38/2080," ")</f>
        <v xml:space="preserve"> </v>
      </c>
      <c r="H88" s="191"/>
      <c r="I88" s="19"/>
      <c r="J88" s="19"/>
      <c r="K88" s="19"/>
    </row>
    <row r="89" spans="1:11" s="2" customFormat="1" ht="18.75" customHeight="1" x14ac:dyDescent="0.35">
      <c r="A89" s="23" t="s">
        <v>249</v>
      </c>
      <c r="B89" s="10"/>
      <c r="C89" s="10" t="s">
        <v>10</v>
      </c>
      <c r="D89" s="69" t="s">
        <v>216</v>
      </c>
      <c r="E89" s="17"/>
      <c r="F89" s="27" t="s">
        <v>315</v>
      </c>
      <c r="G89" s="103" t="str">
        <f>IF(G16&gt;0,G16/2080," ")</f>
        <v xml:space="preserve"> </v>
      </c>
      <c r="H89" s="191"/>
      <c r="I89" s="19"/>
      <c r="J89" s="19"/>
      <c r="K89" s="19"/>
    </row>
    <row r="90" spans="1:11" s="2" customFormat="1" ht="15" customHeight="1" x14ac:dyDescent="0.35">
      <c r="A90" s="24" t="s">
        <v>250</v>
      </c>
      <c r="B90" s="10"/>
      <c r="C90" s="10" t="s">
        <v>4</v>
      </c>
      <c r="D90" s="69" t="s">
        <v>217</v>
      </c>
      <c r="E90" s="17"/>
      <c r="F90" s="27" t="s">
        <v>315</v>
      </c>
      <c r="G90" s="103" t="str">
        <f>IF(G69&gt;0,G69/2080," ")</f>
        <v xml:space="preserve"> </v>
      </c>
      <c r="H90" s="191"/>
      <c r="I90" s="19"/>
      <c r="J90" s="19"/>
      <c r="K90" s="19"/>
    </row>
    <row r="91" spans="1:11" s="3" customFormat="1" ht="31.5" customHeight="1" x14ac:dyDescent="0.35">
      <c r="A91" s="23" t="s">
        <v>251</v>
      </c>
      <c r="B91" s="10"/>
      <c r="C91" s="10" t="s">
        <v>2</v>
      </c>
      <c r="D91" s="69" t="s">
        <v>237</v>
      </c>
      <c r="F91" s="27" t="s">
        <v>315</v>
      </c>
      <c r="G91" s="104" t="str">
        <f>IF(G88&lt;&gt;" ",IF(G27&gt;0,G88/G27*1000," ")," ")</f>
        <v xml:space="preserve"> </v>
      </c>
      <c r="H91" s="497" t="str">
        <f ca="1">IF(CELL("type",G91)="l"," ",IF(G91&gt;30,"This response appears high; please verify the underlying figures for population and employee hours paid"," "))</f>
        <v xml:space="preserve"> </v>
      </c>
      <c r="I91" s="20"/>
      <c r="J91" s="20"/>
      <c r="K91" s="20"/>
    </row>
    <row r="92" spans="1:11" s="2" customFormat="1" ht="31.5" customHeight="1" x14ac:dyDescent="0.35">
      <c r="A92" s="23" t="s">
        <v>252</v>
      </c>
      <c r="B92" s="10"/>
      <c r="C92" s="10" t="s">
        <v>10</v>
      </c>
      <c r="D92" s="70" t="s">
        <v>220</v>
      </c>
      <c r="E92" s="17"/>
      <c r="F92" s="27" t="s">
        <v>315</v>
      </c>
      <c r="G92" s="104" t="str">
        <f>IF(G89&lt;&gt;" ",IF(G29&gt;0,G89/G29*1000," ")," ")</f>
        <v xml:space="preserve"> </v>
      </c>
      <c r="H92" s="497" t="str">
        <f ca="1">IF(CELL("type",G92)="l"," ",IF(G92&gt;12,"This response appears high; please verify the underlying figures for population and employee hours paid"," "))</f>
        <v xml:space="preserve"> </v>
      </c>
      <c r="I92" s="19"/>
      <c r="J92" s="19"/>
      <c r="K92" s="19"/>
    </row>
    <row r="93" spans="1:11" s="2" customFormat="1" ht="31.5" customHeight="1" x14ac:dyDescent="0.35">
      <c r="A93" s="23" t="s">
        <v>253</v>
      </c>
      <c r="B93" s="10"/>
      <c r="C93" s="10" t="s">
        <v>4</v>
      </c>
      <c r="D93" s="70" t="s">
        <v>221</v>
      </c>
      <c r="E93" s="17"/>
      <c r="F93" s="27" t="s">
        <v>315</v>
      </c>
      <c r="G93" s="287" t="str">
        <f>IF(G90&lt;&gt;" ",IF(G31&gt;0,G90/G31*1000," ")," ")</f>
        <v xml:space="preserve"> </v>
      </c>
      <c r="H93" s="497" t="str">
        <f ca="1">IF(CELL("type",G93)="l"," ",IF(G93&gt;12,"This response appears high; please verify the underlying figures for population and employee hours paid"," "))</f>
        <v xml:space="preserve"> </v>
      </c>
      <c r="I93" s="19"/>
      <c r="J93" s="19"/>
      <c r="K93" s="19"/>
    </row>
    <row r="94" spans="1:11" s="19" customFormat="1" ht="15" customHeight="1" x14ac:dyDescent="0.35">
      <c r="A94" s="23" t="s">
        <v>254</v>
      </c>
      <c r="B94" s="24"/>
      <c r="C94" s="24" t="s">
        <v>2</v>
      </c>
      <c r="D94" s="70" t="s">
        <v>290</v>
      </c>
      <c r="E94" s="27"/>
      <c r="F94" s="27" t="s">
        <v>315</v>
      </c>
      <c r="G94" s="93" t="str">
        <f>IF(G40&gt;0,IF(G40&lt;&gt;"",IF(G88&lt;&gt;" ",G40/G88," ")," ")," ")</f>
        <v xml:space="preserve"> </v>
      </c>
      <c r="H94" s="497" t="str">
        <f ca="1">IF(CELL("type",G94)="l"," ",IF(G94&gt;125,"This response appears high; please verify the underlying figures for sick leave hours and employee hours paid"," "))</f>
        <v xml:space="preserve"> </v>
      </c>
    </row>
    <row r="95" spans="1:11" s="19" customFormat="1" ht="29.25" customHeight="1" x14ac:dyDescent="0.35">
      <c r="A95" s="24" t="s">
        <v>255</v>
      </c>
      <c r="B95" s="24"/>
      <c r="C95" s="24" t="s">
        <v>2</v>
      </c>
      <c r="D95" s="70" t="s">
        <v>291</v>
      </c>
      <c r="E95" s="27"/>
      <c r="F95" s="27" t="s">
        <v>315</v>
      </c>
      <c r="G95" s="93" t="str">
        <f>IF(G41&gt;0,IF(G89&lt;&gt;" ",G41/G89," ")," ")</f>
        <v xml:space="preserve"> </v>
      </c>
      <c r="H95" s="497" t="str">
        <f ca="1">IF(CELL("type",G95)="l"," ",IF(G95&gt;250,"This response appears high; please verify the underlying figures for sick leave hours and employee hours paid"," "))</f>
        <v xml:space="preserve"> </v>
      </c>
    </row>
    <row r="96" spans="1:11" s="19" customFormat="1" ht="32.25" customHeight="1" x14ac:dyDescent="0.35">
      <c r="A96" s="23" t="s">
        <v>256</v>
      </c>
      <c r="B96" s="24"/>
      <c r="C96" s="24" t="s">
        <v>2</v>
      </c>
      <c r="D96" s="70" t="s">
        <v>292</v>
      </c>
      <c r="E96" s="27"/>
      <c r="F96" s="27" t="s">
        <v>315</v>
      </c>
      <c r="G96" s="93" t="str">
        <f>IF(G42&gt;0,IF(G42&lt;&gt;"",IF(G90&lt;&gt;" ",G42/G90," ")," ")," ")</f>
        <v xml:space="preserve"> </v>
      </c>
      <c r="H96" s="497" t="str">
        <f ca="1">IF(CELL("type",G96)="l"," ",IF(G96&gt;250,"This response appears high; please verify the underlying figures for sick leave hours and employee hours paid"," "))</f>
        <v xml:space="preserve"> </v>
      </c>
    </row>
    <row r="97" spans="1:12" s="2" customFormat="1" ht="31.5" customHeight="1" x14ac:dyDescent="0.35">
      <c r="A97" s="23" t="s">
        <v>257</v>
      </c>
      <c r="B97" s="10"/>
      <c r="C97" s="10" t="s">
        <v>246</v>
      </c>
      <c r="D97" s="69" t="s">
        <v>222</v>
      </c>
      <c r="E97" s="17"/>
      <c r="F97" s="27" t="s">
        <v>315</v>
      </c>
      <c r="G97" s="94" t="str">
        <f>IF(G21&gt;0,IF(G27&gt;0,G21/G27," ")," ")</f>
        <v xml:space="preserve"> </v>
      </c>
      <c r="H97" s="497" t="str">
        <f ca="1">IF(CELL("type",G97)="l"," ",IF(G97&gt;8000,"This response appears high; please verify the underlying figures for population and expenditures"," "))</f>
        <v xml:space="preserve"> </v>
      </c>
      <c r="I97" s="19"/>
      <c r="J97" s="19"/>
      <c r="K97" s="19"/>
    </row>
    <row r="98" spans="1:12" s="2" customFormat="1" ht="15.75" customHeight="1" x14ac:dyDescent="0.35">
      <c r="A98" s="23" t="s">
        <v>258</v>
      </c>
      <c r="B98" s="10"/>
      <c r="C98" s="10" t="s">
        <v>10</v>
      </c>
      <c r="D98" s="69" t="s">
        <v>223</v>
      </c>
      <c r="E98" s="17"/>
      <c r="F98" s="27" t="s">
        <v>315</v>
      </c>
      <c r="G98" s="94" t="str">
        <f>IF(G13&gt;0,IF(G29&gt;0,G13/G29," ")," ")</f>
        <v xml:space="preserve"> </v>
      </c>
      <c r="H98" s="497" t="str">
        <f ca="1">IF(CELL("type",G98)="l"," ",IF(G98&gt;2000,"This response appears high; please verify the underlying figures for population and expenditures"," "))</f>
        <v xml:space="preserve"> </v>
      </c>
      <c r="I98" s="19"/>
      <c r="J98" s="19"/>
      <c r="K98" s="19"/>
    </row>
    <row r="99" spans="1:12" s="2" customFormat="1" ht="30" customHeight="1" x14ac:dyDescent="0.35">
      <c r="A99" s="23" t="s">
        <v>259</v>
      </c>
      <c r="B99" s="10"/>
      <c r="C99" s="10" t="s">
        <v>10</v>
      </c>
      <c r="D99" s="69" t="s">
        <v>276</v>
      </c>
      <c r="E99" s="17"/>
      <c r="F99" s="27" t="s">
        <v>315</v>
      </c>
      <c r="G99" s="93" t="str">
        <f>IF(G12&gt;0,IF(G30&gt;0,G12/G30*1000," ")," ")</f>
        <v xml:space="preserve"> </v>
      </c>
      <c r="H99" s="497" t="str">
        <f ca="1">IF(CELL("type",G99)="l"," ",IF(G99&gt;200,"This response appears high; please verify the underlying figures for population and EMS responses"," "))</f>
        <v xml:space="preserve"> </v>
      </c>
      <c r="I99" s="19"/>
      <c r="J99" s="19"/>
      <c r="K99" s="19"/>
    </row>
    <row r="100" spans="1:12" s="2" customFormat="1" ht="31.5" customHeight="1" x14ac:dyDescent="0.35">
      <c r="A100" s="23" t="s">
        <v>260</v>
      </c>
      <c r="B100" s="10"/>
      <c r="C100" s="10" t="s">
        <v>10</v>
      </c>
      <c r="D100" s="69" t="s">
        <v>278</v>
      </c>
      <c r="E100" s="17"/>
      <c r="F100" s="27" t="s">
        <v>315</v>
      </c>
      <c r="G100" s="93" t="str">
        <f>IF(G15&gt;0,IF(G29&gt;0,G15/G29*1000," ")," ")</f>
        <v xml:space="preserve"> </v>
      </c>
      <c r="H100" s="497" t="str">
        <f ca="1">IF(CELL("type",G100)="l"," ",IF(G100&gt;25,"This response appears high; please verify the underlying figures for population and residential fire incidents"," "))</f>
        <v xml:space="preserve"> </v>
      </c>
      <c r="I100" s="19"/>
      <c r="J100" s="19"/>
      <c r="K100" s="19"/>
    </row>
    <row r="101" spans="1:12" s="3" customFormat="1" ht="30" customHeight="1" x14ac:dyDescent="0.35">
      <c r="A101" s="23" t="s">
        <v>261</v>
      </c>
      <c r="B101" s="10"/>
      <c r="C101" s="10" t="s">
        <v>1</v>
      </c>
      <c r="D101" s="69" t="s">
        <v>65</v>
      </c>
      <c r="F101" s="27" t="s">
        <v>315</v>
      </c>
      <c r="G101" s="94" t="str">
        <f>IF(G36&gt;0,IF(G35&gt;0,G35/G36," ")," ")</f>
        <v xml:space="preserve"> </v>
      </c>
      <c r="H101" s="497" t="str">
        <f ca="1">IF(CELL("type",G101)="l"," ",IF(G101&gt;40000,"This response appears high; please verify the underlying figures for expenditures and paved lane miles, ensuring that the expenditure totals reflect maintenance only, not new construction."," "))</f>
        <v xml:space="preserve"> </v>
      </c>
      <c r="I101" s="20"/>
      <c r="J101" s="20"/>
      <c r="K101" s="20"/>
    </row>
    <row r="102" spans="1:12" s="2" customFormat="1" ht="15" customHeight="1" x14ac:dyDescent="0.35">
      <c r="A102" s="23" t="s">
        <v>262</v>
      </c>
      <c r="B102" s="10"/>
      <c r="C102" s="10" t="s">
        <v>156</v>
      </c>
      <c r="D102" s="70" t="s">
        <v>219</v>
      </c>
      <c r="E102" s="17"/>
      <c r="F102" s="27" t="s">
        <v>315</v>
      </c>
      <c r="G102" s="94" t="str">
        <f>IF(G45&gt;0,IF(G47&gt;0,G45/G47," ")," ")</f>
        <v xml:space="preserve"> </v>
      </c>
      <c r="H102" s="497" t="str">
        <f ca="1">IF(CELL("type",G102)="l"," ",IF(G102&gt;10000,"This response appears high; please verify the underlying figures for expenditures and endpoints served."," "))</f>
        <v xml:space="preserve"> </v>
      </c>
      <c r="I102" s="19"/>
      <c r="J102" s="19"/>
      <c r="K102" s="19"/>
    </row>
    <row r="103" spans="1:12" s="2" customFormat="1" ht="32.25" customHeight="1" x14ac:dyDescent="0.35">
      <c r="A103" s="23" t="s">
        <v>263</v>
      </c>
      <c r="B103" s="10"/>
      <c r="C103" s="10" t="s">
        <v>11</v>
      </c>
      <c r="D103" s="70" t="s">
        <v>786</v>
      </c>
      <c r="E103" s="17"/>
      <c r="F103" s="27" t="s">
        <v>315</v>
      </c>
      <c r="G103" s="95" t="str">
        <f>IF(G49&gt;0,IF(G52&gt;0,G49/G52," ")," ")</f>
        <v xml:space="preserve"> </v>
      </c>
      <c r="H103" s="497" t="str">
        <f ca="1">IF(CELL("type",G103)="l"," ",IF(G103&gt;20,"This response appears high; please verify the underlying figures for expenditures and library visits."," "))</f>
        <v xml:space="preserve"> </v>
      </c>
      <c r="I103" s="19"/>
      <c r="J103" s="19"/>
      <c r="K103" s="19"/>
    </row>
    <row r="104" spans="1:12" s="2" customFormat="1" ht="30" customHeight="1" x14ac:dyDescent="0.35">
      <c r="A104" s="23" t="s">
        <v>264</v>
      </c>
      <c r="B104" s="10"/>
      <c r="C104" s="10" t="s">
        <v>11</v>
      </c>
      <c r="D104" s="70" t="s">
        <v>213</v>
      </c>
      <c r="E104" s="17"/>
      <c r="F104" s="27" t="s">
        <v>315</v>
      </c>
      <c r="G104" s="95" t="str">
        <f>IF(G49&gt;0,IF(G53&gt;0,G49/G53," ")," ")</f>
        <v xml:space="preserve"> </v>
      </c>
      <c r="H104" s="497" t="str">
        <f ca="1">IF(CELL("type",G104)="l"," ",IF(G104&gt;500,"This response appears high; please verify the underlying figures for expenditures and registered borrowers."," "))</f>
        <v xml:space="preserve"> </v>
      </c>
      <c r="I104" s="19"/>
      <c r="J104" s="19"/>
      <c r="K104" s="19"/>
    </row>
    <row r="105" spans="1:12" s="2" customFormat="1" ht="31.5" customHeight="1" x14ac:dyDescent="0.35">
      <c r="A105" s="23" t="s">
        <v>265</v>
      </c>
      <c r="B105" s="10"/>
      <c r="C105" s="10" t="s">
        <v>157</v>
      </c>
      <c r="D105" s="70" t="s">
        <v>239</v>
      </c>
      <c r="E105" s="17"/>
      <c r="F105" s="27" t="s">
        <v>315</v>
      </c>
      <c r="G105" s="94" t="str">
        <f>IF(G55&gt;0,IF(G54&gt;0,G55/G54," ")," ")</f>
        <v xml:space="preserve"> </v>
      </c>
      <c r="H105" s="497" t="str">
        <f ca="1">IF(CELL("type",G105)="l"," ",IF(G105&gt;30000,"This response appears high; please verify the underlying figures for expenditures and developed park acres.",IF(G105&lt;100,"This response appears low; please verify the underlying figures for expenditures and developed park acres."," ")))</f>
        <v xml:space="preserve"> </v>
      </c>
      <c r="I105" s="19"/>
      <c r="J105" s="19"/>
      <c r="K105" s="19"/>
    </row>
    <row r="106" spans="1:12" s="2" customFormat="1" ht="50.25" customHeight="1" x14ac:dyDescent="0.35">
      <c r="A106" s="23" t="s">
        <v>266</v>
      </c>
      <c r="B106" s="10"/>
      <c r="C106" s="10" t="s">
        <v>157</v>
      </c>
      <c r="D106" s="70" t="s">
        <v>280</v>
      </c>
      <c r="E106" s="17"/>
      <c r="F106" s="27" t="s">
        <v>315</v>
      </c>
      <c r="G106" s="96" t="str">
        <f>IF(G56&gt;0,IF(G27&gt;0,G56/G27*1000," ")," ")</f>
        <v xml:space="preserve"> </v>
      </c>
      <c r="H106" s="497"/>
      <c r="I106" s="19"/>
      <c r="J106" s="19"/>
      <c r="K106" s="19"/>
    </row>
    <row r="107" spans="1:12" s="2" customFormat="1" ht="48.75" customHeight="1" x14ac:dyDescent="0.35">
      <c r="A107" s="23" t="s">
        <v>267</v>
      </c>
      <c r="B107" s="10"/>
      <c r="C107" s="10" t="s">
        <v>4</v>
      </c>
      <c r="D107" s="69" t="s">
        <v>212</v>
      </c>
      <c r="E107" s="17"/>
      <c r="F107" s="27" t="s">
        <v>315</v>
      </c>
      <c r="G107" s="97" t="str">
        <f>IF(G67&gt;0,IF(G68&gt;0,G67/(G67+G68)," ")," ")</f>
        <v xml:space="preserve"> </v>
      </c>
      <c r="H107" s="497" t="str">
        <f ca="1">IF(CELL("type",G107)="l"," ",IF(G107&gt;0.3,"This response appears high; please verify the underlying figures for police overtime and other compensation."," "))</f>
        <v xml:space="preserve"> </v>
      </c>
      <c r="I107" s="19"/>
      <c r="J107" s="19"/>
      <c r="K107" s="19"/>
    </row>
    <row r="108" spans="1:12" s="2" customFormat="1" ht="15" customHeight="1" x14ac:dyDescent="0.35">
      <c r="A108" s="23" t="s">
        <v>268</v>
      </c>
      <c r="B108" s="10"/>
      <c r="C108" s="10" t="s">
        <v>4</v>
      </c>
      <c r="D108" s="69" t="s">
        <v>218</v>
      </c>
      <c r="E108" s="17"/>
      <c r="F108" s="27" t="s">
        <v>315</v>
      </c>
      <c r="G108" s="93" t="str">
        <f>IF(G72&gt;0,IF(G90&lt;&gt;" ",G72/G90," ")," ")</f>
        <v xml:space="preserve"> </v>
      </c>
      <c r="H108" s="497" t="str">
        <f ca="1">IF(CELL("type",G108)="l"," ",IF(G108&gt;2500,"This response appears high; please verify the underlying figures for police hours paid and calls for service."," "))</f>
        <v xml:space="preserve"> </v>
      </c>
      <c r="I108" s="19"/>
      <c r="J108" s="19"/>
      <c r="K108" s="19"/>
    </row>
    <row r="109" spans="1:12" s="2" customFormat="1" ht="15" customHeight="1" x14ac:dyDescent="0.35">
      <c r="A109" s="23" t="s">
        <v>269</v>
      </c>
      <c r="B109" s="10"/>
      <c r="C109" s="10" t="s">
        <v>4</v>
      </c>
      <c r="D109" s="69" t="s">
        <v>230</v>
      </c>
      <c r="E109" s="17"/>
      <c r="F109" s="27" t="s">
        <v>315</v>
      </c>
      <c r="G109" s="93" t="str">
        <f>IF(G72&gt;0,IF(G31&gt;0,G72/G31*1000," ")," ")</f>
        <v xml:space="preserve"> </v>
      </c>
      <c r="H109" s="497" t="str">
        <f ca="1">IF(CELL("type",G109)="l"," ",IF(G109&gt;4000,"This response appears high; please verify the underlying figures for police calls for service and population served."," "))</f>
        <v xml:space="preserve"> </v>
      </c>
      <c r="I109" s="19"/>
      <c r="J109" s="19"/>
      <c r="K109" s="19"/>
    </row>
    <row r="110" spans="1:12" s="2" customFormat="1" ht="15" customHeight="1" x14ac:dyDescent="0.35">
      <c r="A110" s="23" t="s">
        <v>270</v>
      </c>
      <c r="B110" s="10"/>
      <c r="C110" s="10" t="s">
        <v>4</v>
      </c>
      <c r="D110" s="69" t="s">
        <v>231</v>
      </c>
      <c r="E110" s="17"/>
      <c r="F110" s="27" t="s">
        <v>315</v>
      </c>
      <c r="G110" s="98" t="str">
        <f>IF(G64&gt;0,IF(G31&gt;0,G64/G31*1000," ")," ")</f>
        <v xml:space="preserve"> </v>
      </c>
      <c r="H110" s="497" t="str">
        <f ca="1">IF(CELL("type",G110)="l"," ",IF(G110&gt;50,"This response appears high; please verify the underlying figures for DUI arrests and population served."," "))</f>
        <v xml:space="preserve"> </v>
      </c>
      <c r="I110" s="19"/>
      <c r="J110" s="19"/>
      <c r="K110" s="19"/>
    </row>
    <row r="111" spans="1:12" s="2" customFormat="1" ht="30" customHeight="1" x14ac:dyDescent="0.35">
      <c r="A111" s="31" t="s">
        <v>271</v>
      </c>
      <c r="B111" s="10"/>
      <c r="C111" s="10" t="s">
        <v>4</v>
      </c>
      <c r="D111" s="69" t="s">
        <v>240</v>
      </c>
      <c r="E111" s="17"/>
      <c r="F111" s="27" t="s">
        <v>315</v>
      </c>
      <c r="G111" s="98" t="str">
        <f>IF(G65&gt;0,IF(G31&gt;0,G65/G31*1000," ")," ")</f>
        <v xml:space="preserve"> </v>
      </c>
      <c r="H111" s="497" t="str">
        <f ca="1">IF(CELL("type",G111)="l"," ",IF(G111&gt;5,"This response appears high; please verify the underlying figures for traffic fatalities and population served."," "))</f>
        <v xml:space="preserve"> </v>
      </c>
      <c r="I111" s="53"/>
      <c r="J111" s="53"/>
      <c r="K111" s="53"/>
      <c r="L111" s="53"/>
    </row>
    <row r="112" spans="1:12" s="2" customFormat="1" ht="48.75" customHeight="1" x14ac:dyDescent="0.35">
      <c r="A112" s="23" t="s">
        <v>277</v>
      </c>
      <c r="B112" s="10"/>
      <c r="C112" s="10" t="s">
        <v>4</v>
      </c>
      <c r="D112" s="70" t="s">
        <v>232</v>
      </c>
      <c r="E112" s="17"/>
      <c r="F112" s="27" t="s">
        <v>315</v>
      </c>
      <c r="G112" s="98" t="str">
        <f>IF(G66&gt;0,IF(G31&gt;0,G66/G31*1000," ")," ")</f>
        <v xml:space="preserve"> </v>
      </c>
      <c r="H112" s="497" t="str">
        <f ca="1">IF(CELL("type",G112)="l"," ",IF(G112&gt;5,"This response appears high; please verify the underlying figures for traffic fatalities involving alcohol and population served."," "))</f>
        <v xml:space="preserve"> </v>
      </c>
      <c r="I112" s="53"/>
      <c r="J112" s="53"/>
      <c r="K112" s="53"/>
      <c r="L112" s="53"/>
    </row>
    <row r="113" spans="1:11" s="2" customFormat="1" ht="31.5" customHeight="1" x14ac:dyDescent="0.35">
      <c r="A113" s="23" t="s">
        <v>279</v>
      </c>
      <c r="B113" s="10"/>
      <c r="C113" s="10" t="s">
        <v>4</v>
      </c>
      <c r="D113" s="70" t="s">
        <v>242</v>
      </c>
      <c r="E113" s="17"/>
      <c r="F113" s="27" t="s">
        <v>315</v>
      </c>
      <c r="G113" s="93" t="str">
        <f>IF(G75&gt;0,IF(G31&gt;0,G75/G31*1000," ")," ")</f>
        <v xml:space="preserve"> </v>
      </c>
      <c r="H113" s="497" t="str">
        <f ca="1">IF(CELL("type",G113)="l"," ",IF(G113&gt;100,"This response appears high; please verify the underlying figures for property crimes reported and population served."," "))</f>
        <v xml:space="preserve"> </v>
      </c>
      <c r="I113" s="19"/>
      <c r="J113" s="19"/>
      <c r="K113" s="19"/>
    </row>
    <row r="114" spans="1:11" s="2" customFormat="1" ht="32.25" customHeight="1" x14ac:dyDescent="0.35">
      <c r="A114" s="23" t="s">
        <v>281</v>
      </c>
      <c r="B114" s="10"/>
      <c r="C114" s="10" t="s">
        <v>4</v>
      </c>
      <c r="D114" s="70" t="s">
        <v>243</v>
      </c>
      <c r="E114" s="17"/>
      <c r="F114" s="27" t="s">
        <v>315</v>
      </c>
      <c r="G114" s="93" t="str">
        <f>IF(G76&gt;0,IF(G31&gt;0,G76/G31*1000," ")," ")</f>
        <v xml:space="preserve"> </v>
      </c>
      <c r="H114" s="497" t="str">
        <f ca="1">IF(CELL("type",G114)="l"," ",IF(G114&gt;100,"This response appears high; please verify the underlying figures for violent crimes reported and population served."," "))</f>
        <v xml:space="preserve"> </v>
      </c>
      <c r="I114" s="19"/>
      <c r="J114" s="19"/>
      <c r="K114" s="19"/>
    </row>
    <row r="115" spans="1:11" s="34" customFormat="1" ht="15" customHeight="1" x14ac:dyDescent="0.35">
      <c r="A115" s="23" t="s">
        <v>288</v>
      </c>
      <c r="B115" s="32"/>
      <c r="C115" s="32" t="s">
        <v>158</v>
      </c>
      <c r="D115" s="71" t="s">
        <v>224</v>
      </c>
      <c r="E115" s="33"/>
      <c r="F115" s="27" t="s">
        <v>315</v>
      </c>
      <c r="G115" s="93" t="str">
        <f>IF(G82&gt;0,IF(G88&lt;&gt;" ",G82/G88*100," ")," ")</f>
        <v xml:space="preserve"> </v>
      </c>
      <c r="H115" s="497" t="str">
        <f ca="1">IF(CELL("type",G115)="l"," ",IF(G115&gt;400,"This response appears high; please verify the underlying figures for workers comp claims and population served."," "))</f>
        <v xml:space="preserve"> </v>
      </c>
    </row>
    <row r="116" spans="1:11" s="2" customFormat="1" ht="31.5" customHeight="1" x14ac:dyDescent="0.35">
      <c r="A116" s="23" t="s">
        <v>293</v>
      </c>
      <c r="B116" s="10"/>
      <c r="C116" s="10" t="s">
        <v>158</v>
      </c>
      <c r="D116" s="70" t="s">
        <v>225</v>
      </c>
      <c r="E116" s="17"/>
      <c r="F116" s="27" t="s">
        <v>315</v>
      </c>
      <c r="G116" s="93" t="str">
        <f>IF(G78&gt;0,IF(G88&lt;&gt;" ",G78/G88*100," ")," ")</f>
        <v xml:space="preserve"> </v>
      </c>
      <c r="H116" s="497" t="str">
        <f ca="1">IF(CELL("type",G116)="l"," ",IF(G116&gt;700,"This response appears high; please verify the underlying figures for workers comp claims and employee hours paid."," "))</f>
        <v xml:space="preserve"> </v>
      </c>
      <c r="I116" s="19"/>
      <c r="J116" s="19"/>
      <c r="K116" s="19"/>
    </row>
    <row r="117" spans="1:11" s="2" customFormat="1" ht="33" customHeight="1" x14ac:dyDescent="0.35">
      <c r="A117" s="23" t="s">
        <v>294</v>
      </c>
      <c r="B117" s="10"/>
      <c r="C117" s="10" t="s">
        <v>158</v>
      </c>
      <c r="D117" s="69" t="s">
        <v>226</v>
      </c>
      <c r="E117" s="17"/>
      <c r="F117" s="27" t="s">
        <v>315</v>
      </c>
      <c r="G117" s="93" t="str">
        <f>IF(G79&gt;0,IF(G89&lt;&gt;" ",G79/G89*100," ")," ")</f>
        <v xml:space="preserve"> </v>
      </c>
      <c r="H117" s="497" t="str">
        <f ca="1">IF(CELL("type",G117)="l"," ",IF(G117&gt;1200,"This response appears high; please verify the underlying figures for workers comp claims and employee hours paid."," "))</f>
        <v xml:space="preserve"> </v>
      </c>
      <c r="I117" s="19"/>
      <c r="J117" s="19"/>
      <c r="K117" s="19"/>
    </row>
    <row r="118" spans="1:11" s="2" customFormat="1" ht="29.25" customHeight="1" x14ac:dyDescent="0.35">
      <c r="A118" s="8" t="s">
        <v>295</v>
      </c>
      <c r="B118" s="10"/>
      <c r="C118" s="10" t="s">
        <v>158</v>
      </c>
      <c r="D118" s="69" t="s">
        <v>227</v>
      </c>
      <c r="E118" s="17"/>
      <c r="F118" s="27" t="s">
        <v>315</v>
      </c>
      <c r="G118" s="93" t="str">
        <f>IF(G80&gt;0,IF(G90&lt;&gt;" ",G80/G90*100," ")," ")</f>
        <v xml:space="preserve"> </v>
      </c>
      <c r="H118" s="497" t="str">
        <f ca="1">IF(CELL("type",G118)="l"," ",IF(G118&gt;1200,"This response appears high; please verify the underlying figures for workers comp claims and employee hours paid."," "))</f>
        <v xml:space="preserve"> </v>
      </c>
      <c r="I118" s="19"/>
      <c r="J118" s="19"/>
      <c r="K118" s="19"/>
    </row>
    <row r="119" spans="1:11" s="16" customFormat="1" ht="40" customHeight="1" x14ac:dyDescent="0.35">
      <c r="A119" s="303" t="s">
        <v>788</v>
      </c>
      <c r="B119" s="121"/>
      <c r="C119" s="121" t="s">
        <v>156</v>
      </c>
      <c r="D119" s="69" t="s">
        <v>787</v>
      </c>
      <c r="E119" s="14"/>
      <c r="F119" s="27" t="s">
        <v>315</v>
      </c>
      <c r="G119" s="304" t="str">
        <f>IF(G46&gt;0,IF(G47&gt;0,G46/G47," ")," ")</f>
        <v xml:space="preserve"> </v>
      </c>
      <c r="H119" s="497" t="str">
        <f ca="1">IF(CELL("type",G119)="l"," ",IF(G119&gt;30,"This response appears high; please verify the underlying figures for help desk requests and endpoints served."," "))</f>
        <v xml:space="preserve"> </v>
      </c>
      <c r="I119" s="26"/>
      <c r="J119" s="26"/>
      <c r="K119" s="26"/>
    </row>
    <row r="120" spans="1:11" ht="40" customHeight="1" x14ac:dyDescent="0.35">
      <c r="A120" s="303" t="s">
        <v>810</v>
      </c>
      <c r="B120" s="121"/>
      <c r="C120" s="121" t="s">
        <v>156</v>
      </c>
      <c r="D120" s="69" t="s">
        <v>811</v>
      </c>
      <c r="F120" s="27" t="s">
        <v>315</v>
      </c>
      <c r="G120" s="419" t="str">
        <f>IF(G45&lt;&gt;0,IF(G$21&lt;&gt;0,G45/G$21," ")," ")</f>
        <v xml:space="preserve"> </v>
      </c>
      <c r="H120" s="497" t="str">
        <f ca="1">IF(CELL("type",G120)="l"," ",IF(G120&gt;0.25,"This response appears high; please verify the underlying figures for IT and total general fund expenditures"," "))</f>
        <v xml:space="preserve"> </v>
      </c>
    </row>
    <row r="121" spans="1:11" ht="40" customHeight="1" x14ac:dyDescent="0.35">
      <c r="A121" s="303" t="s">
        <v>812</v>
      </c>
      <c r="B121" s="365"/>
      <c r="C121" s="121" t="s">
        <v>814</v>
      </c>
      <c r="D121" s="69" t="s">
        <v>815</v>
      </c>
      <c r="F121" s="27" t="s">
        <v>315</v>
      </c>
      <c r="G121" s="421" t="str">
        <f t="shared" ref="G121:G122" si="3">IF(G50&lt;&gt;0,IF(G$53&lt;&gt;0,G50/G$53," ")," ")</f>
        <v xml:space="preserve"> </v>
      </c>
      <c r="H121" s="497" t="str">
        <f ca="1">IF(CELL("type",G121)="l"," ",IF(G121&gt;200,"This response appears high; please verify the underlying figures for circulation and registered borrowers"," "))</f>
        <v xml:space="preserve"> </v>
      </c>
    </row>
    <row r="122" spans="1:11" ht="40" customHeight="1" x14ac:dyDescent="0.35">
      <c r="A122" s="303" t="s">
        <v>813</v>
      </c>
      <c r="B122" s="365"/>
      <c r="C122" s="121" t="s">
        <v>814</v>
      </c>
      <c r="D122" s="69" t="s">
        <v>816</v>
      </c>
      <c r="F122" s="27" t="s">
        <v>315</v>
      </c>
      <c r="G122" s="421" t="str">
        <f t="shared" si="3"/>
        <v xml:space="preserve"> </v>
      </c>
      <c r="H122" s="497" t="str">
        <f ca="1">IF(CELL("type",G122)="l"," ",IF(G122&gt;300,"This response appears high; please verify the underlying figures for circulation and registered borrowers"," "))</f>
        <v xml:space="preserve"> </v>
      </c>
    </row>
  </sheetData>
  <sortState xmlns:xlrd2="http://schemas.microsoft.com/office/spreadsheetml/2017/richdata2" ref="A6:BZ85">
    <sortCondition ref="C6:C85"/>
    <sortCondition ref="A6:A85"/>
  </sortState>
  <mergeCells count="3">
    <mergeCell ref="A1:D1"/>
    <mergeCell ref="C3:D3"/>
    <mergeCell ref="A85:E85"/>
  </mergeCells>
  <pageMargins left="0.25" right="0.25" top="0.75" bottom="0.75" header="0.3" footer="0.3"/>
  <pageSetup paperSize="1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W157"/>
  <sheetViews>
    <sheetView zoomScale="90" zoomScaleNormal="90" workbookViewId="0">
      <pane xSplit="6" ySplit="4" topLeftCell="G5" activePane="bottomRight" state="frozen"/>
      <selection pane="topRight" activeCell="G1" sqref="G1"/>
      <selection pane="bottomLeft" activeCell="A5" sqref="A5"/>
      <selection pane="bottomRight" sqref="A1:D1"/>
    </sheetView>
  </sheetViews>
  <sheetFormatPr defaultRowHeight="14.5" x14ac:dyDescent="0.35"/>
  <cols>
    <col min="1" max="1" width="9.1796875" style="280" hidden="1" customWidth="1"/>
    <col min="2" max="2" width="9.1796875" hidden="1" customWidth="1"/>
    <col min="3" max="3" width="9.453125" customWidth="1"/>
    <col min="4" max="4" width="30" customWidth="1"/>
    <col min="5" max="5" width="16" customWidth="1"/>
    <col min="6" max="6" width="1.54296875" style="120" customWidth="1"/>
    <col min="7" max="7" width="12.7265625" style="626" customWidth="1"/>
    <col min="8" max="9" width="12.7265625" style="837" customWidth="1"/>
    <col min="10" max="15" width="12.7265625" style="727" customWidth="1"/>
    <col min="16" max="18" width="12.7265625" style="837" customWidth="1"/>
    <col min="19" max="20" width="12.7265625" style="727" customWidth="1"/>
    <col min="21" max="21" width="12.7265625" style="837" customWidth="1"/>
    <col min="22" max="22" width="12.7265625" style="626" customWidth="1"/>
    <col min="23" max="23" width="12.7265625" style="727" customWidth="1"/>
    <col min="24" max="24" width="12.7265625" style="626" customWidth="1"/>
    <col min="25" max="27" width="12.7265625" style="727" customWidth="1"/>
    <col min="28" max="28" width="12.7265625" style="939" customWidth="1"/>
    <col min="29" max="29" width="12.7265625" style="727" customWidth="1"/>
    <col min="30" max="30" width="12.7265625" style="209" customWidth="1"/>
    <col min="31" max="31" width="12.7265625" style="498" customWidth="1"/>
    <col min="32" max="32" width="12.7265625" style="626" customWidth="1"/>
    <col min="33" max="33" width="12.7265625" style="727" customWidth="1"/>
    <col min="34" max="34" width="12.7265625" style="626" customWidth="1"/>
    <col min="35" max="35" width="12.7265625" style="423" customWidth="1"/>
    <col min="36" max="36" width="12.7265625" style="498" customWidth="1"/>
    <col min="37" max="37" width="12.7265625" style="727" customWidth="1"/>
    <col min="38" max="38" width="12.7265625" style="365" customWidth="1"/>
    <col min="39" max="39" width="12.7265625" style="423" customWidth="1"/>
    <col min="40" max="41" width="12.7265625" style="498" customWidth="1"/>
    <col min="42" max="42" width="12.7265625" style="837" customWidth="1"/>
    <col min="43" max="44" width="12.7265625" style="423" customWidth="1"/>
    <col min="45" max="45" width="12.7265625" style="498" customWidth="1"/>
    <col min="46" max="46" width="12.7265625" style="423" customWidth="1"/>
    <col min="47" max="48" width="12.7265625" style="498" customWidth="1"/>
    <col min="49" max="49" width="12.7265625" style="727" customWidth="1"/>
    <col min="50" max="50" width="12.7265625" style="725" customWidth="1"/>
    <col min="51" max="51" width="12.7265625" style="423" customWidth="1"/>
    <col min="52" max="52" width="12.7265625" style="498" customWidth="1"/>
    <col min="53" max="53" width="12.7265625" style="365" customWidth="1"/>
    <col min="54" max="54" width="12.7265625" style="209" customWidth="1"/>
    <col min="55" max="55" width="12.7265625" style="423" customWidth="1"/>
    <col min="56" max="56" width="12.7265625" style="626" customWidth="1"/>
    <col min="57" max="57" width="12.7265625" style="498" customWidth="1"/>
    <col min="58" max="58" width="12.7265625" style="727" customWidth="1"/>
    <col min="59" max="62" width="12.7265625" customWidth="1"/>
    <col min="63" max="63" width="12.7265625" style="115" customWidth="1"/>
    <col min="64" max="64" width="12.7265625" customWidth="1"/>
    <col min="65" max="65" width="12.7265625" style="111" customWidth="1"/>
    <col min="66" max="66" width="12.7265625" style="113" customWidth="1"/>
    <col min="67" max="67" width="12.7265625" style="117" customWidth="1"/>
    <col min="68" max="68" width="12.7265625" style="837" customWidth="1"/>
    <col min="69" max="69" width="12.7265625" customWidth="1"/>
    <col min="70" max="70" width="12.7265625" style="365" customWidth="1"/>
    <col min="71" max="71" width="12.7265625" style="112" customWidth="1"/>
    <col min="72" max="73" width="12.7265625" customWidth="1"/>
    <col min="74" max="74" width="12.7265625" style="423" customWidth="1"/>
    <col min="75" max="76" width="12.7265625" customWidth="1"/>
    <col min="77" max="77" width="12.7265625" style="209" customWidth="1"/>
    <col min="78" max="79" width="12.7265625" customWidth="1"/>
    <col min="80" max="80" width="12.7265625" style="114" customWidth="1"/>
    <col min="81" max="83" width="12.7265625" customWidth="1"/>
    <col min="84" max="84" width="12.7265625" style="498" customWidth="1"/>
    <col min="85" max="86" width="12.7265625" customWidth="1"/>
    <col min="87" max="88" width="12.7265625" style="365" customWidth="1"/>
    <col min="89" max="89" width="12.7265625" style="209" customWidth="1"/>
    <col min="90" max="90" width="12.7265625" style="99" customWidth="1"/>
    <col min="91" max="91" width="12.7265625" style="365" customWidth="1"/>
    <col min="92" max="92" width="12.7265625" customWidth="1"/>
    <col min="93" max="93" width="12.7265625" style="116" customWidth="1"/>
    <col min="94" max="94" width="12.7265625" customWidth="1"/>
    <col min="95" max="95" width="12.7265625" style="423" customWidth="1"/>
    <col min="96" max="99" width="12.7265625" customWidth="1"/>
    <col min="100" max="100" width="12.7265625" style="727" customWidth="1"/>
    <col min="101" max="110" width="12.7265625" customWidth="1"/>
    <col min="111" max="111" width="12.7265625" style="837" customWidth="1"/>
    <col min="112" max="155" width="12.7265625" customWidth="1"/>
    <col min="156" max="156" width="12.7265625" style="727" customWidth="1"/>
    <col min="157" max="229" width="12.7265625" customWidth="1"/>
    <col min="230" max="230" width="12.7265625" style="365" customWidth="1"/>
    <col min="231" max="354" width="12.7265625" customWidth="1"/>
    <col min="355" max="355" width="9.1796875" customWidth="1"/>
    <col min="356" max="357" width="12.7265625" customWidth="1"/>
    <col min="358" max="358" width="12.7265625" style="727" customWidth="1"/>
    <col min="359" max="359" width="11.26953125" style="120" customWidth="1"/>
    <col min="361" max="361" width="26.81640625" customWidth="1"/>
  </cols>
  <sheetData>
    <row r="1" spans="1:361" s="100" customFormat="1" ht="39.75" customHeight="1" x14ac:dyDescent="0.35">
      <c r="A1" s="942" t="s">
        <v>758</v>
      </c>
      <c r="B1" s="942"/>
      <c r="C1" s="942"/>
      <c r="D1" s="942"/>
      <c r="E1" s="769" t="s">
        <v>779</v>
      </c>
      <c r="F1" s="321"/>
      <c r="G1" s="875">
        <v>2019</v>
      </c>
      <c r="H1" s="875">
        <v>2019</v>
      </c>
      <c r="I1" s="856">
        <v>2018</v>
      </c>
      <c r="J1" s="699">
        <v>2018</v>
      </c>
      <c r="K1" s="699">
        <v>2018</v>
      </c>
      <c r="L1" s="699">
        <v>2018</v>
      </c>
      <c r="M1" s="699">
        <v>2018</v>
      </c>
      <c r="N1" s="699">
        <v>2018</v>
      </c>
      <c r="O1" s="699">
        <v>2018</v>
      </c>
      <c r="P1" s="856">
        <v>2018</v>
      </c>
      <c r="Q1" s="856">
        <v>2018</v>
      </c>
      <c r="R1" s="856">
        <v>2018</v>
      </c>
      <c r="S1" s="699">
        <v>2018</v>
      </c>
      <c r="T1" s="699">
        <v>2018</v>
      </c>
      <c r="U1" s="856">
        <v>2018</v>
      </c>
      <c r="V1" s="699">
        <v>2018</v>
      </c>
      <c r="W1" s="699">
        <v>2018</v>
      </c>
      <c r="X1" s="699">
        <v>2018</v>
      </c>
      <c r="Y1" s="699">
        <v>2018</v>
      </c>
      <c r="Z1" s="699">
        <v>2018</v>
      </c>
      <c r="AA1" s="699">
        <v>2018</v>
      </c>
      <c r="AB1" s="856">
        <v>2018</v>
      </c>
      <c r="AC1" s="699">
        <v>2018</v>
      </c>
      <c r="AD1" s="282">
        <v>2017</v>
      </c>
      <c r="AE1" s="282">
        <v>2017</v>
      </c>
      <c r="AF1" s="670">
        <v>2017</v>
      </c>
      <c r="AG1" s="670">
        <v>2017</v>
      </c>
      <c r="AH1" s="637">
        <v>2017</v>
      </c>
      <c r="AI1" s="282">
        <v>2017</v>
      </c>
      <c r="AJ1" s="282">
        <v>2017</v>
      </c>
      <c r="AK1" s="670">
        <v>2017</v>
      </c>
      <c r="AL1" s="282">
        <v>2017</v>
      </c>
      <c r="AM1" s="282">
        <v>2017</v>
      </c>
      <c r="AN1" s="282">
        <v>2017</v>
      </c>
      <c r="AO1" s="563">
        <v>2017</v>
      </c>
      <c r="AP1" s="670">
        <v>2017</v>
      </c>
      <c r="AQ1" s="282">
        <v>2017</v>
      </c>
      <c r="AR1" s="282">
        <v>2017</v>
      </c>
      <c r="AS1" s="563">
        <v>2017</v>
      </c>
      <c r="AT1" s="563">
        <v>2017</v>
      </c>
      <c r="AU1" s="563">
        <v>2017</v>
      </c>
      <c r="AV1" s="563">
        <v>2017</v>
      </c>
      <c r="AW1" s="670">
        <v>2017</v>
      </c>
      <c r="AX1" s="670">
        <v>2017</v>
      </c>
      <c r="AY1" s="563">
        <v>2017</v>
      </c>
      <c r="AZ1" s="282">
        <v>2017</v>
      </c>
      <c r="BA1" s="282">
        <v>2017</v>
      </c>
      <c r="BB1" s="282">
        <v>2017</v>
      </c>
      <c r="BC1" s="282">
        <v>2017</v>
      </c>
      <c r="BD1" s="670">
        <v>2017</v>
      </c>
      <c r="BE1" s="282">
        <v>2017</v>
      </c>
      <c r="BF1" s="553">
        <v>2016</v>
      </c>
      <c r="BG1" s="109">
        <v>2016</v>
      </c>
      <c r="BH1" s="109">
        <v>2016</v>
      </c>
      <c r="BI1" s="109">
        <v>2016</v>
      </c>
      <c r="BJ1" s="109">
        <v>2016</v>
      </c>
      <c r="BK1" s="109">
        <v>2016</v>
      </c>
      <c r="BL1" s="109">
        <v>2016</v>
      </c>
      <c r="BM1" s="109">
        <v>2016</v>
      </c>
      <c r="BN1" s="109">
        <v>2016</v>
      </c>
      <c r="BO1" s="109">
        <v>2016</v>
      </c>
      <c r="BP1" s="553">
        <v>2016</v>
      </c>
      <c r="BQ1" s="109">
        <v>2016</v>
      </c>
      <c r="BR1" s="109">
        <v>2016</v>
      </c>
      <c r="BS1" s="109">
        <v>2016</v>
      </c>
      <c r="BT1" s="109">
        <v>2016</v>
      </c>
      <c r="BU1" s="109">
        <v>2016</v>
      </c>
      <c r="BV1" s="109">
        <v>2016</v>
      </c>
      <c r="BW1" s="109">
        <v>2016</v>
      </c>
      <c r="BX1" s="109">
        <v>2016</v>
      </c>
      <c r="BY1" s="109">
        <v>2016</v>
      </c>
      <c r="BZ1" s="109">
        <v>2016</v>
      </c>
      <c r="CA1" s="109">
        <v>2016</v>
      </c>
      <c r="CB1" s="109">
        <v>2016</v>
      </c>
      <c r="CC1" s="109">
        <v>2016</v>
      </c>
      <c r="CD1" s="109">
        <v>2016</v>
      </c>
      <c r="CE1" s="109">
        <v>2016</v>
      </c>
      <c r="CF1" s="553">
        <v>2016</v>
      </c>
      <c r="CG1" s="109">
        <v>2016</v>
      </c>
      <c r="CH1" s="109">
        <v>2016</v>
      </c>
      <c r="CI1" s="109">
        <v>2016</v>
      </c>
      <c r="CJ1" s="109">
        <v>2016</v>
      </c>
      <c r="CK1" s="109">
        <v>2016</v>
      </c>
      <c r="CL1" s="109">
        <v>2016</v>
      </c>
      <c r="CM1" s="109">
        <v>2016</v>
      </c>
      <c r="CN1" s="109">
        <v>2016</v>
      </c>
      <c r="CO1" s="109">
        <v>2016</v>
      </c>
      <c r="CP1" s="109">
        <v>2016</v>
      </c>
      <c r="CQ1" s="109">
        <v>2016</v>
      </c>
      <c r="CR1" s="109">
        <v>2016</v>
      </c>
      <c r="CS1" s="118">
        <v>2015</v>
      </c>
      <c r="CT1" s="118">
        <v>2015</v>
      </c>
      <c r="CU1" s="118">
        <v>2015</v>
      </c>
      <c r="CV1" s="118">
        <v>2015</v>
      </c>
      <c r="CW1" s="118">
        <v>2015</v>
      </c>
      <c r="CX1" s="118">
        <v>2015</v>
      </c>
      <c r="CY1" s="118">
        <v>2015</v>
      </c>
      <c r="CZ1" s="118">
        <v>2015</v>
      </c>
      <c r="DA1" s="118">
        <v>2015</v>
      </c>
      <c r="DB1" s="118">
        <v>2015</v>
      </c>
      <c r="DC1" s="118">
        <v>2015</v>
      </c>
      <c r="DD1" s="118">
        <v>2015</v>
      </c>
      <c r="DE1" s="118">
        <v>2015</v>
      </c>
      <c r="DF1" s="118">
        <v>2015</v>
      </c>
      <c r="DG1" s="118">
        <v>2015</v>
      </c>
      <c r="DH1" s="118">
        <v>2015</v>
      </c>
      <c r="DI1" s="118">
        <v>2015</v>
      </c>
      <c r="DJ1" s="118">
        <v>2015</v>
      </c>
      <c r="DK1" s="118">
        <v>2015</v>
      </c>
      <c r="DL1" s="118">
        <v>2015</v>
      </c>
      <c r="DM1" s="118">
        <v>2015</v>
      </c>
      <c r="DN1" s="118">
        <v>2015</v>
      </c>
      <c r="DO1" s="118">
        <v>2015</v>
      </c>
      <c r="DP1" s="118">
        <v>2015</v>
      </c>
      <c r="DQ1" s="118">
        <v>2015</v>
      </c>
      <c r="DR1" s="118">
        <v>2015</v>
      </c>
      <c r="DS1" s="118">
        <v>2015</v>
      </c>
      <c r="DT1" s="118">
        <v>2015</v>
      </c>
      <c r="DU1" s="118">
        <v>2015</v>
      </c>
      <c r="DV1" s="118">
        <v>2015</v>
      </c>
      <c r="DW1" s="118">
        <v>2015</v>
      </c>
      <c r="DX1" s="118">
        <v>2015</v>
      </c>
      <c r="DY1" s="118">
        <v>2015</v>
      </c>
      <c r="DZ1" s="118">
        <v>2015</v>
      </c>
      <c r="EA1" s="118">
        <v>2015</v>
      </c>
      <c r="EB1" s="118">
        <v>2015</v>
      </c>
      <c r="EC1" s="118">
        <v>2015</v>
      </c>
      <c r="ED1" s="118">
        <v>2015</v>
      </c>
      <c r="EE1" s="118">
        <v>2015</v>
      </c>
      <c r="EF1" s="118">
        <v>2015</v>
      </c>
      <c r="EG1" s="118">
        <v>2015</v>
      </c>
      <c r="EH1" s="118">
        <v>2015</v>
      </c>
      <c r="EI1" s="118">
        <v>2015</v>
      </c>
      <c r="EJ1" s="118">
        <v>2015</v>
      </c>
      <c r="EK1" s="118">
        <v>2015</v>
      </c>
      <c r="EL1" s="118">
        <v>2015</v>
      </c>
      <c r="EM1" s="118">
        <v>2015</v>
      </c>
      <c r="EN1" s="118">
        <v>2015</v>
      </c>
      <c r="EO1" s="118">
        <v>2015</v>
      </c>
      <c r="EP1" s="118">
        <v>2015</v>
      </c>
      <c r="EQ1" s="118">
        <v>2015</v>
      </c>
      <c r="ER1" s="118">
        <v>2015</v>
      </c>
      <c r="ES1" s="118">
        <v>2015</v>
      </c>
      <c r="ET1" s="118">
        <v>2015</v>
      </c>
      <c r="EU1" s="118">
        <v>2015</v>
      </c>
      <c r="EV1" s="178">
        <v>2014</v>
      </c>
      <c r="EW1" s="178">
        <v>2014</v>
      </c>
      <c r="EX1" s="178">
        <v>2014</v>
      </c>
      <c r="EY1" s="178">
        <v>2014</v>
      </c>
      <c r="EZ1" s="178">
        <v>2014</v>
      </c>
      <c r="FA1" s="178">
        <v>2014</v>
      </c>
      <c r="FB1" s="178">
        <v>2014</v>
      </c>
      <c r="FC1" s="178">
        <v>2014</v>
      </c>
      <c r="FD1" s="178">
        <v>2014</v>
      </c>
      <c r="FE1" s="178">
        <v>2014</v>
      </c>
      <c r="FF1" s="178">
        <v>2014</v>
      </c>
      <c r="FG1" s="178">
        <v>2014</v>
      </c>
      <c r="FH1" s="178">
        <v>2014</v>
      </c>
      <c r="FI1" s="178">
        <v>2014</v>
      </c>
      <c r="FJ1" s="178">
        <v>2014</v>
      </c>
      <c r="FK1" s="178">
        <v>2014</v>
      </c>
      <c r="FL1" s="178">
        <v>2014</v>
      </c>
      <c r="FM1" s="178">
        <v>2014</v>
      </c>
      <c r="FN1" s="178">
        <v>2014</v>
      </c>
      <c r="FO1" s="178">
        <v>2014</v>
      </c>
      <c r="FP1" s="178">
        <v>2014</v>
      </c>
      <c r="FQ1" s="178">
        <v>2014</v>
      </c>
      <c r="FR1" s="178">
        <v>2014</v>
      </c>
      <c r="FS1" s="178">
        <v>2014</v>
      </c>
      <c r="FT1" s="178">
        <v>2014</v>
      </c>
      <c r="FU1" s="178">
        <v>2014</v>
      </c>
      <c r="FV1" s="178">
        <v>2014</v>
      </c>
      <c r="FW1" s="178">
        <v>2014</v>
      </c>
      <c r="FX1" s="178">
        <v>2014</v>
      </c>
      <c r="FY1" s="178">
        <v>2014</v>
      </c>
      <c r="FZ1" s="178">
        <v>2014</v>
      </c>
      <c r="GA1" s="178">
        <v>2014</v>
      </c>
      <c r="GB1" s="178">
        <v>2014</v>
      </c>
      <c r="GC1" s="178">
        <v>2014</v>
      </c>
      <c r="GD1" s="178">
        <v>2014</v>
      </c>
      <c r="GE1" s="178">
        <v>2014</v>
      </c>
      <c r="GF1" s="178">
        <v>2014</v>
      </c>
      <c r="GG1" s="178">
        <v>2014</v>
      </c>
      <c r="GH1" s="178">
        <v>2014</v>
      </c>
      <c r="GI1" s="178">
        <v>2014</v>
      </c>
      <c r="GJ1" s="178">
        <v>2014</v>
      </c>
      <c r="GK1" s="178">
        <v>2014</v>
      </c>
      <c r="GL1" s="178">
        <v>2014</v>
      </c>
      <c r="GM1" s="178">
        <v>2014</v>
      </c>
      <c r="GN1" s="178">
        <v>2014</v>
      </c>
      <c r="GO1" s="178">
        <v>2014</v>
      </c>
      <c r="GP1" s="178">
        <v>2014</v>
      </c>
      <c r="GQ1" s="178">
        <v>2014</v>
      </c>
      <c r="GR1" s="178">
        <v>2014</v>
      </c>
      <c r="GS1" s="178">
        <v>2014</v>
      </c>
      <c r="GT1" s="178">
        <v>2014</v>
      </c>
      <c r="GU1" s="178">
        <v>2014</v>
      </c>
      <c r="GV1" s="178">
        <v>2014</v>
      </c>
      <c r="GW1" s="178">
        <v>2014</v>
      </c>
      <c r="GX1" s="178">
        <v>2014</v>
      </c>
      <c r="GY1" s="178">
        <v>2014</v>
      </c>
      <c r="GZ1" s="178">
        <v>2014</v>
      </c>
      <c r="HA1" s="178">
        <v>2014</v>
      </c>
      <c r="HB1" s="178">
        <v>2014</v>
      </c>
      <c r="HC1" s="178">
        <v>2014</v>
      </c>
      <c r="HD1" s="178">
        <v>2014</v>
      </c>
      <c r="HE1" s="178">
        <v>2014</v>
      </c>
      <c r="HF1" s="178">
        <v>2014</v>
      </c>
      <c r="HG1" s="178">
        <v>2014</v>
      </c>
      <c r="HH1" s="178">
        <v>2014</v>
      </c>
      <c r="HI1" s="177">
        <v>2013</v>
      </c>
      <c r="HJ1" s="177">
        <v>2013</v>
      </c>
      <c r="HK1" s="177">
        <v>2013</v>
      </c>
      <c r="HL1" s="177">
        <v>2013</v>
      </c>
      <c r="HM1" s="177">
        <v>2013</v>
      </c>
      <c r="HN1" s="177">
        <v>2013</v>
      </c>
      <c r="HO1" s="177">
        <v>2013</v>
      </c>
      <c r="HP1" s="177">
        <v>2013</v>
      </c>
      <c r="HQ1" s="177">
        <v>2013</v>
      </c>
      <c r="HR1" s="177">
        <v>2013</v>
      </c>
      <c r="HS1" s="177">
        <v>2013</v>
      </c>
      <c r="HT1" s="177">
        <v>2013</v>
      </c>
      <c r="HU1" s="177">
        <v>2013</v>
      </c>
      <c r="HV1" s="177">
        <v>2013</v>
      </c>
      <c r="HW1" s="177">
        <v>2013</v>
      </c>
      <c r="HX1" s="177">
        <v>2013</v>
      </c>
      <c r="HY1" s="177">
        <v>2013</v>
      </c>
      <c r="HZ1" s="177">
        <v>2013</v>
      </c>
      <c r="IA1" s="177">
        <v>2013</v>
      </c>
      <c r="IB1" s="177">
        <v>2013</v>
      </c>
      <c r="IC1" s="177">
        <v>2013</v>
      </c>
      <c r="ID1" s="177">
        <v>2013</v>
      </c>
      <c r="IE1" s="177">
        <v>2013</v>
      </c>
      <c r="IF1" s="177">
        <v>2013</v>
      </c>
      <c r="IG1" s="177">
        <v>2013</v>
      </c>
      <c r="IH1" s="177">
        <v>2013</v>
      </c>
      <c r="II1" s="177">
        <v>2013</v>
      </c>
      <c r="IJ1" s="177">
        <v>2013</v>
      </c>
      <c r="IK1" s="177">
        <v>2013</v>
      </c>
      <c r="IL1" s="177">
        <v>2013</v>
      </c>
      <c r="IM1" s="177">
        <v>2013</v>
      </c>
      <c r="IN1" s="177">
        <v>2013</v>
      </c>
      <c r="IO1" s="177">
        <v>2013</v>
      </c>
      <c r="IP1" s="177">
        <v>2013</v>
      </c>
      <c r="IQ1" s="177">
        <v>2013</v>
      </c>
      <c r="IR1" s="177">
        <v>2013</v>
      </c>
      <c r="IS1" s="177">
        <v>2013</v>
      </c>
      <c r="IT1" s="177">
        <v>2013</v>
      </c>
      <c r="IU1" s="177">
        <v>2013</v>
      </c>
      <c r="IV1" s="177">
        <v>2013</v>
      </c>
      <c r="IW1" s="177">
        <v>2013</v>
      </c>
      <c r="IX1" s="177">
        <v>2013</v>
      </c>
      <c r="IY1" s="177">
        <v>2013</v>
      </c>
      <c r="IZ1" s="177">
        <v>2013</v>
      </c>
      <c r="JA1" s="177">
        <v>2013</v>
      </c>
      <c r="JB1" s="177">
        <v>2013</v>
      </c>
      <c r="JC1" s="177">
        <v>2013</v>
      </c>
      <c r="JD1" s="177">
        <v>2013</v>
      </c>
      <c r="JE1" s="177">
        <v>2013</v>
      </c>
      <c r="JF1" s="177">
        <v>2013</v>
      </c>
      <c r="JG1" s="177">
        <v>2013</v>
      </c>
      <c r="JH1" s="177">
        <v>2013</v>
      </c>
      <c r="JI1" s="177">
        <v>2013</v>
      </c>
      <c r="JJ1" s="177">
        <v>2013</v>
      </c>
      <c r="JK1" s="177">
        <v>2013</v>
      </c>
      <c r="JL1" s="177">
        <v>2013</v>
      </c>
      <c r="JM1" s="177">
        <v>2013</v>
      </c>
      <c r="JN1" s="177">
        <v>2013</v>
      </c>
      <c r="JO1" s="177">
        <v>2013</v>
      </c>
      <c r="JP1" s="177">
        <v>2013</v>
      </c>
      <c r="JQ1" s="177">
        <v>2013</v>
      </c>
      <c r="JR1" s="177">
        <v>2013</v>
      </c>
      <c r="JS1" s="177">
        <v>2013</v>
      </c>
      <c r="JT1" s="177">
        <v>2013</v>
      </c>
      <c r="JU1" s="177">
        <v>2013</v>
      </c>
      <c r="JV1" s="177">
        <v>2013</v>
      </c>
      <c r="JW1" s="177">
        <v>2013</v>
      </c>
      <c r="JX1" s="177">
        <v>2013</v>
      </c>
      <c r="JY1" s="177">
        <v>2013</v>
      </c>
      <c r="JZ1" s="177">
        <v>2013</v>
      </c>
      <c r="KA1" s="177">
        <v>2013</v>
      </c>
      <c r="KB1" s="177">
        <v>2013</v>
      </c>
      <c r="KC1" s="177">
        <v>2013</v>
      </c>
      <c r="KD1" s="177">
        <v>2013</v>
      </c>
      <c r="KE1" s="177">
        <v>2013</v>
      </c>
      <c r="KF1" s="177">
        <v>2013</v>
      </c>
      <c r="KG1" s="177">
        <v>2013</v>
      </c>
      <c r="KH1" s="177">
        <v>2013</v>
      </c>
      <c r="KI1" s="177">
        <v>2013</v>
      </c>
      <c r="KJ1" s="177">
        <v>2013</v>
      </c>
      <c r="KK1" s="177">
        <v>2013</v>
      </c>
      <c r="KL1" s="177">
        <v>2013</v>
      </c>
      <c r="KM1" s="177">
        <v>2013</v>
      </c>
      <c r="KN1" s="177">
        <v>2013</v>
      </c>
      <c r="KO1" s="177">
        <v>2013</v>
      </c>
      <c r="KP1" s="177">
        <v>2013</v>
      </c>
      <c r="KQ1" s="177">
        <v>2013</v>
      </c>
      <c r="KR1" s="177">
        <v>2013</v>
      </c>
      <c r="KS1" s="177">
        <v>2013</v>
      </c>
      <c r="KT1" s="177">
        <v>2013</v>
      </c>
      <c r="KU1" s="177">
        <v>2013</v>
      </c>
      <c r="KV1" s="177">
        <v>2013</v>
      </c>
      <c r="KW1" s="177">
        <v>2013</v>
      </c>
      <c r="KX1" s="177">
        <v>2013</v>
      </c>
      <c r="KY1" s="177">
        <v>2013</v>
      </c>
      <c r="KZ1" s="177">
        <v>2013</v>
      </c>
      <c r="LA1" s="177">
        <v>2013</v>
      </c>
      <c r="LB1" s="177">
        <v>2013</v>
      </c>
      <c r="LC1" s="177">
        <v>2013</v>
      </c>
      <c r="LD1" s="177">
        <v>2013</v>
      </c>
      <c r="LE1" s="177">
        <v>2013</v>
      </c>
      <c r="LF1" s="177">
        <v>2013</v>
      </c>
      <c r="LG1" s="177">
        <v>2013</v>
      </c>
      <c r="LH1" s="177">
        <v>2013</v>
      </c>
      <c r="LI1" s="177">
        <v>2013</v>
      </c>
      <c r="LJ1" s="177">
        <v>2013</v>
      </c>
      <c r="LK1" s="177">
        <v>2013</v>
      </c>
      <c r="LL1" s="177">
        <v>2013</v>
      </c>
      <c r="LM1" s="177">
        <v>2013</v>
      </c>
      <c r="LN1" s="177">
        <v>2013</v>
      </c>
      <c r="LO1" s="177">
        <v>2013</v>
      </c>
      <c r="LP1" s="177">
        <v>2013</v>
      </c>
      <c r="LQ1" s="177">
        <v>2013</v>
      </c>
      <c r="LR1" s="177">
        <v>2013</v>
      </c>
      <c r="LS1" s="177">
        <v>2013</v>
      </c>
      <c r="LT1" s="177">
        <v>2013</v>
      </c>
      <c r="LU1" s="177">
        <v>2013</v>
      </c>
      <c r="LV1" s="177">
        <v>2013</v>
      </c>
      <c r="LW1" s="177">
        <v>2013</v>
      </c>
      <c r="LX1" s="177">
        <v>2013</v>
      </c>
      <c r="LY1" s="177">
        <v>2013</v>
      </c>
      <c r="LZ1" s="177">
        <v>2013</v>
      </c>
      <c r="MA1" s="177">
        <v>2013</v>
      </c>
      <c r="MB1" s="177">
        <v>2013</v>
      </c>
      <c r="MC1" s="177">
        <v>2013</v>
      </c>
      <c r="MD1" s="177">
        <v>2013</v>
      </c>
      <c r="ME1" s="177">
        <v>2013</v>
      </c>
      <c r="MF1" s="177">
        <v>2013</v>
      </c>
      <c r="MG1" s="177">
        <v>2013</v>
      </c>
      <c r="MH1" s="177">
        <v>2013</v>
      </c>
      <c r="MI1" s="177">
        <v>2013</v>
      </c>
      <c r="MJ1" s="177">
        <v>2013</v>
      </c>
      <c r="MK1" s="177">
        <v>2013</v>
      </c>
      <c r="ML1" s="177">
        <v>2013</v>
      </c>
      <c r="MM1" s="177">
        <v>2013</v>
      </c>
      <c r="MN1" s="177">
        <v>2013</v>
      </c>
      <c r="MO1" s="177">
        <v>2013</v>
      </c>
      <c r="MP1" s="177">
        <v>2013</v>
      </c>
      <c r="MQ1" s="120"/>
      <c r="MR1" s="120"/>
      <c r="MT1" s="426"/>
      <c r="MU1" s="120"/>
      <c r="MW1" s="768" t="s">
        <v>890</v>
      </c>
    </row>
    <row r="2" spans="1:361" ht="41.5" customHeight="1" x14ac:dyDescent="0.35">
      <c r="A2" s="946" t="s">
        <v>722</v>
      </c>
      <c r="B2" s="946"/>
      <c r="C2" s="946"/>
      <c r="D2" s="946"/>
      <c r="E2" s="300"/>
      <c r="F2" s="300"/>
      <c r="G2" s="764" t="s">
        <v>362</v>
      </c>
      <c r="H2" s="638" t="s">
        <v>843</v>
      </c>
      <c r="I2" s="764" t="s">
        <v>376</v>
      </c>
      <c r="J2" s="764" t="s">
        <v>404</v>
      </c>
      <c r="K2" s="764" t="s">
        <v>342</v>
      </c>
      <c r="L2" s="764" t="s">
        <v>412</v>
      </c>
      <c r="M2" s="764" t="s">
        <v>345</v>
      </c>
      <c r="N2" s="764" t="s">
        <v>322</v>
      </c>
      <c r="O2" s="638" t="s">
        <v>863</v>
      </c>
      <c r="P2" s="638" t="s">
        <v>912</v>
      </c>
      <c r="Q2" s="765" t="s">
        <v>862</v>
      </c>
      <c r="R2" s="578" t="s">
        <v>354</v>
      </c>
      <c r="S2" s="764" t="s">
        <v>332</v>
      </c>
      <c r="T2" s="764" t="s">
        <v>362</v>
      </c>
      <c r="U2" s="764" t="s">
        <v>388</v>
      </c>
      <c r="V2" s="638" t="s">
        <v>444</v>
      </c>
      <c r="W2" s="638" t="s">
        <v>365</v>
      </c>
      <c r="X2" s="764" t="s">
        <v>870</v>
      </c>
      <c r="Y2" s="638" t="s">
        <v>368</v>
      </c>
      <c r="Z2" s="638" t="s">
        <v>835</v>
      </c>
      <c r="AA2" s="726" t="s">
        <v>805</v>
      </c>
      <c r="AB2" s="638" t="s">
        <v>843</v>
      </c>
      <c r="AC2" s="726" t="s">
        <v>372</v>
      </c>
      <c r="AD2" s="638" t="s">
        <v>845</v>
      </c>
      <c r="AE2" s="638" t="s">
        <v>376</v>
      </c>
      <c r="AF2" s="764" t="s">
        <v>340</v>
      </c>
      <c r="AG2" s="764" t="s">
        <v>404</v>
      </c>
      <c r="AH2" s="638" t="s">
        <v>342</v>
      </c>
      <c r="AI2" s="638" t="s">
        <v>837</v>
      </c>
      <c r="AJ2" s="638" t="s">
        <v>412</v>
      </c>
      <c r="AK2" s="638" t="s">
        <v>345</v>
      </c>
      <c r="AL2" s="638" t="s">
        <v>322</v>
      </c>
      <c r="AM2" s="638" t="s">
        <v>840</v>
      </c>
      <c r="AN2" s="638" t="s">
        <v>347</v>
      </c>
      <c r="AO2" s="638" t="s">
        <v>863</v>
      </c>
      <c r="AP2" s="638" t="s">
        <v>912</v>
      </c>
      <c r="AQ2" s="638" t="s">
        <v>350</v>
      </c>
      <c r="AR2" s="638" t="s">
        <v>383</v>
      </c>
      <c r="AS2" s="765" t="s">
        <v>862</v>
      </c>
      <c r="AT2" s="578" t="s">
        <v>832</v>
      </c>
      <c r="AU2" s="578" t="s">
        <v>354</v>
      </c>
      <c r="AV2" s="764" t="s">
        <v>362</v>
      </c>
      <c r="AW2" s="726" t="s">
        <v>388</v>
      </c>
      <c r="AX2" s="726" t="s">
        <v>334</v>
      </c>
      <c r="AY2" s="638" t="s">
        <v>444</v>
      </c>
      <c r="AZ2" s="638" t="s">
        <v>365</v>
      </c>
      <c r="BA2" s="638" t="s">
        <v>822</v>
      </c>
      <c r="BB2" s="638" t="s">
        <v>368</v>
      </c>
      <c r="BC2" s="638" t="s">
        <v>835</v>
      </c>
      <c r="BD2" s="726" t="s">
        <v>805</v>
      </c>
      <c r="BE2" s="726" t="s">
        <v>372</v>
      </c>
      <c r="BF2" s="764" t="s">
        <v>404</v>
      </c>
      <c r="BG2" s="726" t="s">
        <v>318</v>
      </c>
      <c r="BH2" s="726" t="s">
        <v>319</v>
      </c>
      <c r="BI2" s="726" t="s">
        <v>320</v>
      </c>
      <c r="BJ2" s="726" t="s">
        <v>321</v>
      </c>
      <c r="BK2" s="726" t="s">
        <v>345</v>
      </c>
      <c r="BL2" s="726" t="s">
        <v>322</v>
      </c>
      <c r="BM2" s="726" t="s">
        <v>379</v>
      </c>
      <c r="BN2" s="726" t="s">
        <v>347</v>
      </c>
      <c r="BO2" s="726" t="s">
        <v>476</v>
      </c>
      <c r="BP2" s="638" t="s">
        <v>912</v>
      </c>
      <c r="BQ2" s="726" t="s">
        <v>323</v>
      </c>
      <c r="BR2" s="726" t="s">
        <v>350</v>
      </c>
      <c r="BS2" s="726" t="s">
        <v>383</v>
      </c>
      <c r="BT2" s="726" t="s">
        <v>324</v>
      </c>
      <c r="BU2" s="726" t="s">
        <v>325</v>
      </c>
      <c r="BV2" s="726" t="s">
        <v>832</v>
      </c>
      <c r="BW2" s="726" t="s">
        <v>326</v>
      </c>
      <c r="BX2" s="726" t="s">
        <v>327</v>
      </c>
      <c r="BY2" s="726" t="s">
        <v>355</v>
      </c>
      <c r="BZ2" s="726" t="s">
        <v>328</v>
      </c>
      <c r="CA2" s="726" t="s">
        <v>329</v>
      </c>
      <c r="CB2" s="726" t="s">
        <v>479</v>
      </c>
      <c r="CC2" s="726" t="s">
        <v>330</v>
      </c>
      <c r="CD2" s="726" t="s">
        <v>331</v>
      </c>
      <c r="CE2" s="726" t="s">
        <v>332</v>
      </c>
      <c r="CF2" s="764" t="s">
        <v>362</v>
      </c>
      <c r="CG2" s="726" t="s">
        <v>333</v>
      </c>
      <c r="CH2" s="726" t="s">
        <v>334</v>
      </c>
      <c r="CI2" s="726" t="s">
        <v>444</v>
      </c>
      <c r="CJ2" s="726" t="s">
        <v>367</v>
      </c>
      <c r="CK2" s="726" t="s">
        <v>458</v>
      </c>
      <c r="CL2" s="726" t="s">
        <v>368</v>
      </c>
      <c r="CM2" s="726" t="s">
        <v>805</v>
      </c>
      <c r="CN2" s="726" t="s">
        <v>335</v>
      </c>
      <c r="CO2" s="726" t="s">
        <v>475</v>
      </c>
      <c r="CP2" s="726" t="s">
        <v>881</v>
      </c>
      <c r="CQ2" s="726" t="s">
        <v>372</v>
      </c>
      <c r="CR2" s="726" t="s">
        <v>336</v>
      </c>
      <c r="CS2" s="726" t="s">
        <v>338</v>
      </c>
      <c r="CT2" s="726" t="s">
        <v>339</v>
      </c>
      <c r="CU2" s="726" t="s">
        <v>340</v>
      </c>
      <c r="CV2" s="764" t="s">
        <v>404</v>
      </c>
      <c r="CW2" s="726" t="s">
        <v>318</v>
      </c>
      <c r="CX2" s="726" t="s">
        <v>320</v>
      </c>
      <c r="CY2" s="726" t="s">
        <v>341</v>
      </c>
      <c r="CZ2" s="726" t="s">
        <v>342</v>
      </c>
      <c r="DA2" s="726" t="s">
        <v>343</v>
      </c>
      <c r="DB2" s="726" t="s">
        <v>344</v>
      </c>
      <c r="DC2" s="726" t="s">
        <v>345</v>
      </c>
      <c r="DD2" s="726" t="s">
        <v>322</v>
      </c>
      <c r="DE2" s="726" t="s">
        <v>346</v>
      </c>
      <c r="DF2" s="726" t="s">
        <v>347</v>
      </c>
      <c r="DG2" s="638" t="s">
        <v>912</v>
      </c>
      <c r="DH2" s="726" t="s">
        <v>348</v>
      </c>
      <c r="DI2" s="726" t="s">
        <v>349</v>
      </c>
      <c r="DJ2" s="726" t="s">
        <v>323</v>
      </c>
      <c r="DK2" s="726" t="s">
        <v>350</v>
      </c>
      <c r="DL2" s="726" t="s">
        <v>324</v>
      </c>
      <c r="DM2" s="726" t="s">
        <v>351</v>
      </c>
      <c r="DN2" s="726" t="s">
        <v>352</v>
      </c>
      <c r="DO2" s="726" t="s">
        <v>325</v>
      </c>
      <c r="DP2" s="726" t="s">
        <v>353</v>
      </c>
      <c r="DQ2" s="726" t="s">
        <v>326</v>
      </c>
      <c r="DR2" s="726" t="s">
        <v>354</v>
      </c>
      <c r="DS2" s="726" t="s">
        <v>355</v>
      </c>
      <c r="DT2" s="726" t="s">
        <v>329</v>
      </c>
      <c r="DU2" s="726" t="s">
        <v>356</v>
      </c>
      <c r="DV2" s="726" t="s">
        <v>357</v>
      </c>
      <c r="DW2" s="726" t="s">
        <v>358</v>
      </c>
      <c r="DX2" s="726" t="s">
        <v>330</v>
      </c>
      <c r="DY2" s="726" t="s">
        <v>359</v>
      </c>
      <c r="DZ2" s="726" t="s">
        <v>360</v>
      </c>
      <c r="EA2" s="726" t="s">
        <v>331</v>
      </c>
      <c r="EB2" s="726" t="s">
        <v>361</v>
      </c>
      <c r="EC2" s="726" t="s">
        <v>332</v>
      </c>
      <c r="ED2" s="726" t="s">
        <v>362</v>
      </c>
      <c r="EE2" s="726" t="s">
        <v>363</v>
      </c>
      <c r="EF2" s="726" t="s">
        <v>333</v>
      </c>
      <c r="EG2" s="726" t="s">
        <v>334</v>
      </c>
      <c r="EH2" s="726" t="s">
        <v>364</v>
      </c>
      <c r="EI2" s="726" t="s">
        <v>365</v>
      </c>
      <c r="EJ2" s="726" t="s">
        <v>366</v>
      </c>
      <c r="EK2" s="726" t="s">
        <v>367</v>
      </c>
      <c r="EL2" s="726" t="s">
        <v>368</v>
      </c>
      <c r="EM2" s="726" t="s">
        <v>369</v>
      </c>
      <c r="EN2" s="726" t="s">
        <v>370</v>
      </c>
      <c r="EO2" s="726" t="s">
        <v>335</v>
      </c>
      <c r="EP2" s="726" t="s">
        <v>881</v>
      </c>
      <c r="EQ2" s="726" t="s">
        <v>371</v>
      </c>
      <c r="ER2" s="726" t="s">
        <v>372</v>
      </c>
      <c r="ES2" s="726" t="s">
        <v>336</v>
      </c>
      <c r="ET2" s="726" t="s">
        <v>373</v>
      </c>
      <c r="EU2" s="726" t="s">
        <v>374</v>
      </c>
      <c r="EV2" s="726" t="s">
        <v>376</v>
      </c>
      <c r="EW2" s="726" t="s">
        <v>339</v>
      </c>
      <c r="EX2" s="726" t="s">
        <v>377</v>
      </c>
      <c r="EY2" s="726" t="s">
        <v>340</v>
      </c>
      <c r="EZ2" s="764" t="s">
        <v>404</v>
      </c>
      <c r="FA2" s="726" t="s">
        <v>318</v>
      </c>
      <c r="FB2" s="726" t="s">
        <v>320</v>
      </c>
      <c r="FC2" s="726" t="s">
        <v>341</v>
      </c>
      <c r="FD2" s="726" t="s">
        <v>378</v>
      </c>
      <c r="FE2" s="726" t="s">
        <v>342</v>
      </c>
      <c r="FF2" s="726" t="s">
        <v>343</v>
      </c>
      <c r="FG2" s="726" t="s">
        <v>344</v>
      </c>
      <c r="FH2" s="726" t="s">
        <v>345</v>
      </c>
      <c r="FI2" s="726" t="s">
        <v>322</v>
      </c>
      <c r="FJ2" s="726" t="s">
        <v>346</v>
      </c>
      <c r="FK2" s="726" t="s">
        <v>379</v>
      </c>
      <c r="FL2" s="726" t="s">
        <v>347</v>
      </c>
      <c r="FM2" s="726" t="s">
        <v>380</v>
      </c>
      <c r="FN2" s="726" t="s">
        <v>381</v>
      </c>
      <c r="FO2" s="726" t="s">
        <v>382</v>
      </c>
      <c r="FP2" s="726" t="s">
        <v>348</v>
      </c>
      <c r="FQ2" s="726" t="s">
        <v>349</v>
      </c>
      <c r="FR2" s="726" t="s">
        <v>350</v>
      </c>
      <c r="FS2" s="726" t="s">
        <v>383</v>
      </c>
      <c r="FT2" s="726" t="s">
        <v>384</v>
      </c>
      <c r="FU2" s="726" t="s">
        <v>385</v>
      </c>
      <c r="FV2" s="726" t="s">
        <v>324</v>
      </c>
      <c r="FW2" s="726" t="s">
        <v>352</v>
      </c>
      <c r="FX2" s="726" t="s">
        <v>325</v>
      </c>
      <c r="FY2" s="726" t="s">
        <v>353</v>
      </c>
      <c r="FZ2" s="726" t="s">
        <v>386</v>
      </c>
      <c r="GA2" s="726" t="s">
        <v>387</v>
      </c>
      <c r="GB2" s="726" t="s">
        <v>326</v>
      </c>
      <c r="GC2" s="726" t="s">
        <v>354</v>
      </c>
      <c r="GD2" s="726" t="s">
        <v>355</v>
      </c>
      <c r="GE2" s="726" t="s">
        <v>356</v>
      </c>
      <c r="GF2" s="726" t="s">
        <v>357</v>
      </c>
      <c r="GG2" s="726" t="s">
        <v>358</v>
      </c>
      <c r="GH2" s="726" t="s">
        <v>361</v>
      </c>
      <c r="GI2" s="726" t="s">
        <v>332</v>
      </c>
      <c r="GJ2" s="726" t="s">
        <v>362</v>
      </c>
      <c r="GK2" s="726" t="s">
        <v>388</v>
      </c>
      <c r="GL2" s="726" t="s">
        <v>363</v>
      </c>
      <c r="GM2" s="726" t="s">
        <v>389</v>
      </c>
      <c r="GN2" s="726" t="s">
        <v>334</v>
      </c>
      <c r="GO2" s="726" t="s">
        <v>364</v>
      </c>
      <c r="GP2" s="726" t="s">
        <v>365</v>
      </c>
      <c r="GQ2" s="726" t="s">
        <v>390</v>
      </c>
      <c r="GR2" s="726" t="s">
        <v>367</v>
      </c>
      <c r="GS2" s="726" t="s">
        <v>391</v>
      </c>
      <c r="GT2" s="726" t="s">
        <v>368</v>
      </c>
      <c r="GU2" s="726" t="s">
        <v>392</v>
      </c>
      <c r="GV2" s="726" t="s">
        <v>369</v>
      </c>
      <c r="GW2" s="726" t="s">
        <v>370</v>
      </c>
      <c r="GX2" s="726" t="s">
        <v>393</v>
      </c>
      <c r="GY2" s="726" t="s">
        <v>335</v>
      </c>
      <c r="GZ2" s="726" t="s">
        <v>394</v>
      </c>
      <c r="HA2" s="726" t="s">
        <v>881</v>
      </c>
      <c r="HB2" s="726" t="s">
        <v>371</v>
      </c>
      <c r="HC2" s="726" t="s">
        <v>395</v>
      </c>
      <c r="HD2" s="726" t="s">
        <v>372</v>
      </c>
      <c r="HE2" s="726" t="s">
        <v>396</v>
      </c>
      <c r="HF2" s="726" t="s">
        <v>336</v>
      </c>
      <c r="HG2" s="726" t="s">
        <v>373</v>
      </c>
      <c r="HH2" s="726" t="s">
        <v>374</v>
      </c>
      <c r="HI2" s="726" t="s">
        <v>397</v>
      </c>
      <c r="HJ2" s="726" t="s">
        <v>376</v>
      </c>
      <c r="HK2" s="726" t="s">
        <v>398</v>
      </c>
      <c r="HL2" s="726" t="s">
        <v>399</v>
      </c>
      <c r="HM2" s="726" t="s">
        <v>400</v>
      </c>
      <c r="HN2" s="726" t="s">
        <v>401</v>
      </c>
      <c r="HO2" s="726" t="s">
        <v>402</v>
      </c>
      <c r="HP2" s="726" t="s">
        <v>339</v>
      </c>
      <c r="HQ2" s="726" t="s">
        <v>403</v>
      </c>
      <c r="HR2" s="726" t="s">
        <v>340</v>
      </c>
      <c r="HS2" s="726" t="s">
        <v>404</v>
      </c>
      <c r="HT2" s="726" t="s">
        <v>318</v>
      </c>
      <c r="HU2" s="726" t="s">
        <v>405</v>
      </c>
      <c r="HV2" s="726" t="s">
        <v>800</v>
      </c>
      <c r="HW2" s="726" t="s">
        <v>320</v>
      </c>
      <c r="HX2" s="726" t="s">
        <v>341</v>
      </c>
      <c r="HY2" s="726" t="s">
        <v>378</v>
      </c>
      <c r="HZ2" s="726" t="s">
        <v>406</v>
      </c>
      <c r="IA2" s="726" t="s">
        <v>407</v>
      </c>
      <c r="IB2" s="726" t="s">
        <v>408</v>
      </c>
      <c r="IC2" s="726" t="s">
        <v>409</v>
      </c>
      <c r="ID2" s="726" t="s">
        <v>342</v>
      </c>
      <c r="IE2" s="726" t="s">
        <v>343</v>
      </c>
      <c r="IF2" s="726" t="s">
        <v>344</v>
      </c>
      <c r="IG2" s="726" t="s">
        <v>410</v>
      </c>
      <c r="IH2" s="726" t="s">
        <v>411</v>
      </c>
      <c r="II2" s="726" t="s">
        <v>412</v>
      </c>
      <c r="IJ2" s="726" t="s">
        <v>413</v>
      </c>
      <c r="IK2" s="726" t="s">
        <v>345</v>
      </c>
      <c r="IL2" s="726" t="s">
        <v>322</v>
      </c>
      <c r="IM2" s="726" t="s">
        <v>414</v>
      </c>
      <c r="IN2" s="726" t="s">
        <v>415</v>
      </c>
      <c r="IO2" s="726" t="s">
        <v>346</v>
      </c>
      <c r="IP2" s="726" t="s">
        <v>416</v>
      </c>
      <c r="IQ2" s="726" t="s">
        <v>417</v>
      </c>
      <c r="IR2" s="726" t="s">
        <v>418</v>
      </c>
      <c r="IS2" s="726" t="s">
        <v>419</v>
      </c>
      <c r="IT2" s="726" t="s">
        <v>420</v>
      </c>
      <c r="IU2" s="726" t="s">
        <v>347</v>
      </c>
      <c r="IV2" s="726" t="s">
        <v>380</v>
      </c>
      <c r="IW2" s="726" t="s">
        <v>381</v>
      </c>
      <c r="IX2" s="726" t="s">
        <v>348</v>
      </c>
      <c r="IY2" s="726" t="s">
        <v>349</v>
      </c>
      <c r="IZ2" s="726" t="s">
        <v>350</v>
      </c>
      <c r="JA2" s="726" t="s">
        <v>421</v>
      </c>
      <c r="JB2" s="726" t="s">
        <v>422</v>
      </c>
      <c r="JC2" s="726" t="s">
        <v>383</v>
      </c>
      <c r="JD2" s="726" t="s">
        <v>423</v>
      </c>
      <c r="JE2" s="726" t="s">
        <v>424</v>
      </c>
      <c r="JF2" s="726" t="s">
        <v>384</v>
      </c>
      <c r="JG2" s="726" t="s">
        <v>425</v>
      </c>
      <c r="JH2" s="726" t="s">
        <v>324</v>
      </c>
      <c r="JI2" s="726" t="s">
        <v>426</v>
      </c>
      <c r="JJ2" s="726" t="s">
        <v>351</v>
      </c>
      <c r="JK2" s="726" t="s">
        <v>427</v>
      </c>
      <c r="JL2" s="726" t="s">
        <v>352</v>
      </c>
      <c r="JM2" s="726" t="s">
        <v>428</v>
      </c>
      <c r="JN2" s="726" t="s">
        <v>429</v>
      </c>
      <c r="JO2" s="726" t="s">
        <v>430</v>
      </c>
      <c r="JP2" s="726" t="s">
        <v>325</v>
      </c>
      <c r="JQ2" s="726" t="s">
        <v>353</v>
      </c>
      <c r="JR2" s="726" t="s">
        <v>386</v>
      </c>
      <c r="JS2" s="726" t="s">
        <v>431</v>
      </c>
      <c r="JT2" s="726" t="s">
        <v>432</v>
      </c>
      <c r="JU2" s="726" t="s">
        <v>387</v>
      </c>
      <c r="JV2" s="726" t="s">
        <v>433</v>
      </c>
      <c r="JW2" s="726" t="s">
        <v>354</v>
      </c>
      <c r="JX2" s="726" t="s">
        <v>434</v>
      </c>
      <c r="JY2" s="726" t="s">
        <v>435</v>
      </c>
      <c r="JZ2" s="726" t="s">
        <v>355</v>
      </c>
      <c r="KA2" s="726" t="s">
        <v>356</v>
      </c>
      <c r="KB2" s="726" t="s">
        <v>357</v>
      </c>
      <c r="KC2" s="726" t="s">
        <v>358</v>
      </c>
      <c r="KD2" s="726" t="s">
        <v>436</v>
      </c>
      <c r="KE2" s="726" t="s">
        <v>437</v>
      </c>
      <c r="KF2" s="726" t="s">
        <v>438</v>
      </c>
      <c r="KG2" s="726" t="s">
        <v>331</v>
      </c>
      <c r="KH2" s="726" t="s">
        <v>439</v>
      </c>
      <c r="KI2" s="726" t="s">
        <v>361</v>
      </c>
      <c r="KJ2" s="726" t="s">
        <v>440</v>
      </c>
      <c r="KK2" s="726" t="s">
        <v>332</v>
      </c>
      <c r="KL2" s="726" t="s">
        <v>362</v>
      </c>
      <c r="KM2" s="726" t="s">
        <v>388</v>
      </c>
      <c r="KN2" s="726" t="s">
        <v>363</v>
      </c>
      <c r="KO2" s="726" t="s">
        <v>441</v>
      </c>
      <c r="KP2" s="726" t="s">
        <v>442</v>
      </c>
      <c r="KQ2" s="726" t="s">
        <v>389</v>
      </c>
      <c r="KR2" s="726" t="s">
        <v>443</v>
      </c>
      <c r="KS2" s="726" t="s">
        <v>444</v>
      </c>
      <c r="KT2" s="726" t="s">
        <v>445</v>
      </c>
      <c r="KU2" s="726" t="s">
        <v>446</v>
      </c>
      <c r="KV2" s="726" t="s">
        <v>447</v>
      </c>
      <c r="KW2" s="726" t="s">
        <v>448</v>
      </c>
      <c r="KX2" s="726" t="s">
        <v>449</v>
      </c>
      <c r="KY2" s="726" t="s">
        <v>450</v>
      </c>
      <c r="KZ2" s="726" t="s">
        <v>451</v>
      </c>
      <c r="LA2" s="726" t="s">
        <v>452</v>
      </c>
      <c r="LB2" s="726" t="s">
        <v>453</v>
      </c>
      <c r="LC2" s="726" t="s">
        <v>454</v>
      </c>
      <c r="LD2" s="726" t="s">
        <v>364</v>
      </c>
      <c r="LE2" s="726" t="s">
        <v>455</v>
      </c>
      <c r="LF2" s="726" t="s">
        <v>365</v>
      </c>
      <c r="LG2" s="726" t="s">
        <v>390</v>
      </c>
      <c r="LH2" s="726" t="s">
        <v>456</v>
      </c>
      <c r="LI2" s="726" t="s">
        <v>457</v>
      </c>
      <c r="LJ2" s="726" t="s">
        <v>367</v>
      </c>
      <c r="LK2" s="726" t="s">
        <v>458</v>
      </c>
      <c r="LL2" s="726" t="s">
        <v>459</v>
      </c>
      <c r="LM2" s="726" t="s">
        <v>460</v>
      </c>
      <c r="LN2" s="726" t="s">
        <v>391</v>
      </c>
      <c r="LO2" s="726" t="s">
        <v>368</v>
      </c>
      <c r="LP2" s="726" t="s">
        <v>392</v>
      </c>
      <c r="LQ2" s="726" t="s">
        <v>369</v>
      </c>
      <c r="LR2" s="726" t="s">
        <v>461</v>
      </c>
      <c r="LS2" s="726" t="s">
        <v>462</v>
      </c>
      <c r="LT2" s="726" t="s">
        <v>463</v>
      </c>
      <c r="LU2" s="726" t="s">
        <v>464</v>
      </c>
      <c r="LV2" s="726" t="s">
        <v>465</v>
      </c>
      <c r="LW2" s="726" t="s">
        <v>370</v>
      </c>
      <c r="LX2" s="726" t="s">
        <v>466</v>
      </c>
      <c r="LY2" s="726" t="s">
        <v>393</v>
      </c>
      <c r="LZ2" s="726" t="s">
        <v>335</v>
      </c>
      <c r="MA2" s="726" t="s">
        <v>394</v>
      </c>
      <c r="MB2" s="726" t="s">
        <v>467</v>
      </c>
      <c r="MC2" s="726" t="s">
        <v>468</v>
      </c>
      <c r="MD2" s="726" t="s">
        <v>469</v>
      </c>
      <c r="ME2" s="726" t="s">
        <v>470</v>
      </c>
      <c r="MF2" s="726" t="s">
        <v>471</v>
      </c>
      <c r="MG2" s="726" t="s">
        <v>371</v>
      </c>
      <c r="MH2" s="726" t="s">
        <v>472</v>
      </c>
      <c r="MI2" s="726" t="s">
        <v>473</v>
      </c>
      <c r="MJ2" s="726" t="s">
        <v>395</v>
      </c>
      <c r="MK2" s="726" t="s">
        <v>372</v>
      </c>
      <c r="ML2" s="726" t="s">
        <v>396</v>
      </c>
      <c r="MM2" s="726" t="s">
        <v>474</v>
      </c>
      <c r="MN2" s="726" t="s">
        <v>336</v>
      </c>
      <c r="MO2" s="726" t="s">
        <v>373</v>
      </c>
      <c r="MP2" s="726" t="s">
        <v>374</v>
      </c>
      <c r="MT2" s="300"/>
      <c r="MW2" s="519">
        <f ca="1">SUM('Data-General'!MU5:MU150)+COUNT('KPI Response Template-Counties'!J7:V80)</f>
        <v>18699</v>
      </c>
    </row>
    <row r="3" spans="1:361" s="209" customFormat="1" ht="19.5" customHeight="1" thickBot="1" x14ac:dyDescent="0.4">
      <c r="A3" s="948"/>
      <c r="B3" s="947" t="s">
        <v>59</v>
      </c>
      <c r="C3" s="947" t="s">
        <v>9</v>
      </c>
      <c r="D3" s="947" t="s">
        <v>300</v>
      </c>
      <c r="E3" s="73"/>
      <c r="F3" s="323"/>
      <c r="G3" s="549" t="s">
        <v>860</v>
      </c>
      <c r="H3" s="636" t="s">
        <v>767</v>
      </c>
      <c r="I3" s="549" t="s">
        <v>771</v>
      </c>
      <c r="J3" s="549" t="s">
        <v>900</v>
      </c>
      <c r="K3" s="549" t="s">
        <v>850</v>
      </c>
      <c r="L3" s="549" t="s">
        <v>850</v>
      </c>
      <c r="M3" s="549" t="s">
        <v>765</v>
      </c>
      <c r="N3" s="549" t="s">
        <v>766</v>
      </c>
      <c r="O3" s="636" t="s">
        <v>864</v>
      </c>
      <c r="P3" s="636" t="s">
        <v>770</v>
      </c>
      <c r="Q3" s="855" t="s">
        <v>850</v>
      </c>
      <c r="R3" s="636" t="s">
        <v>850</v>
      </c>
      <c r="S3" s="549" t="s">
        <v>772</v>
      </c>
      <c r="T3" s="549" t="s">
        <v>860</v>
      </c>
      <c r="U3" s="549" t="s">
        <v>801</v>
      </c>
      <c r="V3" s="636" t="s">
        <v>776</v>
      </c>
      <c r="W3" s="636" t="s">
        <v>850</v>
      </c>
      <c r="X3" s="549" t="s">
        <v>767</v>
      </c>
      <c r="Y3" s="636" t="s">
        <v>776</v>
      </c>
      <c r="Z3" s="636" t="s">
        <v>776</v>
      </c>
      <c r="AA3" s="669" t="s">
        <v>806</v>
      </c>
      <c r="AB3" s="636" t="s">
        <v>767</v>
      </c>
      <c r="AC3" s="669" t="s">
        <v>801</v>
      </c>
      <c r="AD3" s="636" t="s">
        <v>775</v>
      </c>
      <c r="AE3" s="636" t="s">
        <v>771</v>
      </c>
      <c r="AF3" s="549" t="s">
        <v>877</v>
      </c>
      <c r="AG3" s="549" t="s">
        <v>900</v>
      </c>
      <c r="AH3" s="636" t="s">
        <v>850</v>
      </c>
      <c r="AI3" s="636" t="s">
        <v>776</v>
      </c>
      <c r="AJ3" s="636" t="s">
        <v>850</v>
      </c>
      <c r="AK3" s="636" t="s">
        <v>765</v>
      </c>
      <c r="AL3" s="636" t="s">
        <v>766</v>
      </c>
      <c r="AM3" s="636" t="s">
        <v>765</v>
      </c>
      <c r="AN3" s="636" t="s">
        <v>768</v>
      </c>
      <c r="AO3" s="636" t="s">
        <v>864</v>
      </c>
      <c r="AP3" s="636" t="s">
        <v>770</v>
      </c>
      <c r="AQ3" s="636" t="s">
        <v>776</v>
      </c>
      <c r="AR3" s="636" t="s">
        <v>769</v>
      </c>
      <c r="AS3" s="577" t="s">
        <v>850</v>
      </c>
      <c r="AT3" s="636" t="s">
        <v>775</v>
      </c>
      <c r="AU3" s="636" t="s">
        <v>850</v>
      </c>
      <c r="AV3" s="549" t="s">
        <v>860</v>
      </c>
      <c r="AW3" s="669" t="s">
        <v>801</v>
      </c>
      <c r="AX3" s="669" t="s">
        <v>774</v>
      </c>
      <c r="AY3" s="636" t="s">
        <v>776</v>
      </c>
      <c r="AZ3" s="636" t="s">
        <v>850</v>
      </c>
      <c r="BA3" s="636" t="s">
        <v>823</v>
      </c>
      <c r="BB3" s="636" t="s">
        <v>776</v>
      </c>
      <c r="BC3" s="636" t="s">
        <v>776</v>
      </c>
      <c r="BD3" s="669" t="s">
        <v>806</v>
      </c>
      <c r="BE3" s="669" t="s">
        <v>801</v>
      </c>
      <c r="BF3" s="549" t="s">
        <v>900</v>
      </c>
      <c r="BG3" s="669" t="s">
        <v>761</v>
      </c>
      <c r="BH3" s="669" t="s">
        <v>762</v>
      </c>
      <c r="BI3" s="669" t="s">
        <v>763</v>
      </c>
      <c r="BJ3" s="669" t="s">
        <v>764</v>
      </c>
      <c r="BK3" s="669" t="s">
        <v>765</v>
      </c>
      <c r="BL3" s="669" t="s">
        <v>766</v>
      </c>
      <c r="BM3" s="669" t="s">
        <v>767</v>
      </c>
      <c r="BN3" s="669" t="s">
        <v>768</v>
      </c>
      <c r="BO3" s="669" t="s">
        <v>765</v>
      </c>
      <c r="BP3" s="636" t="s">
        <v>770</v>
      </c>
      <c r="BQ3" s="669" t="s">
        <v>762</v>
      </c>
      <c r="BR3" s="669" t="s">
        <v>776</v>
      </c>
      <c r="BS3" s="669" t="s">
        <v>769</v>
      </c>
      <c r="BT3" s="669" t="s">
        <v>770</v>
      </c>
      <c r="BU3" s="669" t="s">
        <v>771</v>
      </c>
      <c r="BV3" s="669" t="s">
        <v>775</v>
      </c>
      <c r="BW3" s="669" t="s">
        <v>772</v>
      </c>
      <c r="BX3" s="669" t="s">
        <v>773</v>
      </c>
      <c r="BY3" s="669" t="s">
        <v>765</v>
      </c>
      <c r="BZ3" s="669" t="s">
        <v>774</v>
      </c>
      <c r="CA3" s="669" t="s">
        <v>765</v>
      </c>
      <c r="CB3" s="669" t="s">
        <v>775</v>
      </c>
      <c r="CC3" s="669" t="s">
        <v>766</v>
      </c>
      <c r="CD3" s="669" t="s">
        <v>774</v>
      </c>
      <c r="CE3" s="669" t="s">
        <v>772</v>
      </c>
      <c r="CF3" s="549" t="s">
        <v>860</v>
      </c>
      <c r="CG3" s="669" t="s">
        <v>766</v>
      </c>
      <c r="CH3" s="669" t="s">
        <v>774</v>
      </c>
      <c r="CI3" s="669" t="s">
        <v>776</v>
      </c>
      <c r="CJ3" s="669" t="s">
        <v>765</v>
      </c>
      <c r="CK3" s="669" t="s">
        <v>762</v>
      </c>
      <c r="CL3" s="669" t="s">
        <v>776</v>
      </c>
      <c r="CM3" s="669" t="s">
        <v>806</v>
      </c>
      <c r="CN3" s="669" t="s">
        <v>766</v>
      </c>
      <c r="CO3" s="669" t="s">
        <v>775</v>
      </c>
      <c r="CP3" s="669" t="s">
        <v>891</v>
      </c>
      <c r="CQ3" s="669" t="s">
        <v>801</v>
      </c>
      <c r="CR3" s="669" t="s">
        <v>892</v>
      </c>
      <c r="CS3" s="669" t="s">
        <v>893</v>
      </c>
      <c r="CT3" s="669" t="s">
        <v>765</v>
      </c>
      <c r="CU3" s="669" t="s">
        <v>877</v>
      </c>
      <c r="CV3" s="549" t="s">
        <v>900</v>
      </c>
      <c r="CW3" s="669" t="s">
        <v>761</v>
      </c>
      <c r="CX3" s="669" t="s">
        <v>763</v>
      </c>
      <c r="CY3" s="669" t="s">
        <v>850</v>
      </c>
      <c r="CZ3" s="669" t="s">
        <v>850</v>
      </c>
      <c r="DA3" s="669" t="s">
        <v>775</v>
      </c>
      <c r="DB3" s="669" t="s">
        <v>850</v>
      </c>
      <c r="DC3" s="669" t="s">
        <v>765</v>
      </c>
      <c r="DD3" s="669" t="s">
        <v>766</v>
      </c>
      <c r="DE3" s="669" t="s">
        <v>765</v>
      </c>
      <c r="DF3" s="669" t="s">
        <v>768</v>
      </c>
      <c r="DG3" s="636" t="s">
        <v>770</v>
      </c>
      <c r="DH3" s="669" t="s">
        <v>864</v>
      </c>
      <c r="DI3" s="669" t="s">
        <v>770</v>
      </c>
      <c r="DJ3" s="669" t="s">
        <v>762</v>
      </c>
      <c r="DK3" s="669" t="s">
        <v>776</v>
      </c>
      <c r="DL3" s="669" t="s">
        <v>770</v>
      </c>
      <c r="DM3" s="669" t="s">
        <v>850</v>
      </c>
      <c r="DN3" s="669" t="s">
        <v>894</v>
      </c>
      <c r="DO3" s="669" t="s">
        <v>771</v>
      </c>
      <c r="DP3" s="669" t="s">
        <v>773</v>
      </c>
      <c r="DQ3" s="669" t="s">
        <v>772</v>
      </c>
      <c r="DR3" s="669" t="s">
        <v>850</v>
      </c>
      <c r="DS3" s="669" t="s">
        <v>765</v>
      </c>
      <c r="DT3" s="669" t="s">
        <v>765</v>
      </c>
      <c r="DU3" s="669" t="s">
        <v>776</v>
      </c>
      <c r="DV3" s="669" t="s">
        <v>775</v>
      </c>
      <c r="DW3" s="669" t="s">
        <v>772</v>
      </c>
      <c r="DX3" s="669" t="s">
        <v>766</v>
      </c>
      <c r="DY3" s="669" t="s">
        <v>762</v>
      </c>
      <c r="DZ3" s="669" t="s">
        <v>776</v>
      </c>
      <c r="EA3" s="669" t="s">
        <v>774</v>
      </c>
      <c r="EB3" s="669" t="s">
        <v>761</v>
      </c>
      <c r="EC3" s="669" t="s">
        <v>772</v>
      </c>
      <c r="ED3" s="669" t="s">
        <v>860</v>
      </c>
      <c r="EE3" s="669" t="s">
        <v>774</v>
      </c>
      <c r="EF3" s="669" t="s">
        <v>766</v>
      </c>
      <c r="EG3" s="669" t="s">
        <v>774</v>
      </c>
      <c r="EH3" s="669" t="s">
        <v>767</v>
      </c>
      <c r="EI3" s="669" t="s">
        <v>850</v>
      </c>
      <c r="EJ3" s="669" t="s">
        <v>762</v>
      </c>
      <c r="EK3" s="669" t="s">
        <v>765</v>
      </c>
      <c r="EL3" s="669" t="s">
        <v>776</v>
      </c>
      <c r="EM3" s="669" t="s">
        <v>877</v>
      </c>
      <c r="EN3" s="669" t="s">
        <v>773</v>
      </c>
      <c r="EO3" s="669" t="s">
        <v>766</v>
      </c>
      <c r="EP3" s="669" t="s">
        <v>891</v>
      </c>
      <c r="EQ3" s="669" t="s">
        <v>768</v>
      </c>
      <c r="ER3" s="669" t="s">
        <v>801</v>
      </c>
      <c r="ES3" s="669" t="s">
        <v>892</v>
      </c>
      <c r="ET3" s="669" t="s">
        <v>773</v>
      </c>
      <c r="EU3" s="669" t="s">
        <v>864</v>
      </c>
      <c r="EV3" s="669" t="s">
        <v>771</v>
      </c>
      <c r="EW3" s="669" t="s">
        <v>765</v>
      </c>
      <c r="EX3" s="669" t="s">
        <v>806</v>
      </c>
      <c r="EY3" s="669" t="s">
        <v>877</v>
      </c>
      <c r="EZ3" s="549" t="s">
        <v>900</v>
      </c>
      <c r="FA3" s="669" t="s">
        <v>761</v>
      </c>
      <c r="FB3" s="669" t="s">
        <v>763</v>
      </c>
      <c r="FC3" s="669" t="s">
        <v>850</v>
      </c>
      <c r="FD3" s="669" t="s">
        <v>895</v>
      </c>
      <c r="FE3" s="669" t="s">
        <v>850</v>
      </c>
      <c r="FF3" s="669" t="s">
        <v>775</v>
      </c>
      <c r="FG3" s="669" t="s">
        <v>850</v>
      </c>
      <c r="FH3" s="669" t="s">
        <v>765</v>
      </c>
      <c r="FI3" s="669" t="s">
        <v>766</v>
      </c>
      <c r="FJ3" s="669" t="s">
        <v>765</v>
      </c>
      <c r="FK3" s="669" t="s">
        <v>767</v>
      </c>
      <c r="FL3" s="669" t="s">
        <v>768</v>
      </c>
      <c r="FM3" s="669" t="s">
        <v>765</v>
      </c>
      <c r="FN3" s="669" t="s">
        <v>896</v>
      </c>
      <c r="FO3" s="669" t="s">
        <v>775</v>
      </c>
      <c r="FP3" s="669" t="s">
        <v>864</v>
      </c>
      <c r="FQ3" s="669" t="s">
        <v>770</v>
      </c>
      <c r="FR3" s="669" t="s">
        <v>776</v>
      </c>
      <c r="FS3" s="669" t="s">
        <v>769</v>
      </c>
      <c r="FT3" s="669" t="s">
        <v>762</v>
      </c>
      <c r="FU3" s="669" t="s">
        <v>765</v>
      </c>
      <c r="FV3" s="669" t="s">
        <v>770</v>
      </c>
      <c r="FW3" s="669" t="s">
        <v>894</v>
      </c>
      <c r="FX3" s="669" t="s">
        <v>771</v>
      </c>
      <c r="FY3" s="669" t="s">
        <v>773</v>
      </c>
      <c r="FZ3" s="669" t="s">
        <v>801</v>
      </c>
      <c r="GA3" s="669" t="s">
        <v>877</v>
      </c>
      <c r="GB3" s="669" t="s">
        <v>772</v>
      </c>
      <c r="GC3" s="669" t="s">
        <v>850</v>
      </c>
      <c r="GD3" s="669" t="s">
        <v>765</v>
      </c>
      <c r="GE3" s="669" t="s">
        <v>776</v>
      </c>
      <c r="GF3" s="669" t="s">
        <v>775</v>
      </c>
      <c r="GG3" s="669" t="s">
        <v>772</v>
      </c>
      <c r="GH3" s="669" t="s">
        <v>761</v>
      </c>
      <c r="GI3" s="669" t="s">
        <v>772</v>
      </c>
      <c r="GJ3" s="669" t="s">
        <v>860</v>
      </c>
      <c r="GK3" s="669" t="s">
        <v>801</v>
      </c>
      <c r="GL3" s="669" t="s">
        <v>774</v>
      </c>
      <c r="GM3" s="669" t="s">
        <v>897</v>
      </c>
      <c r="GN3" s="669" t="s">
        <v>774</v>
      </c>
      <c r="GO3" s="669" t="s">
        <v>767</v>
      </c>
      <c r="GP3" s="669" t="s">
        <v>850</v>
      </c>
      <c r="GQ3" s="669" t="s">
        <v>769</v>
      </c>
      <c r="GR3" s="669" t="s">
        <v>765</v>
      </c>
      <c r="GS3" s="669" t="s">
        <v>766</v>
      </c>
      <c r="GT3" s="669" t="s">
        <v>776</v>
      </c>
      <c r="GU3" s="669" t="s">
        <v>801</v>
      </c>
      <c r="GV3" s="669" t="s">
        <v>877</v>
      </c>
      <c r="GW3" s="669" t="s">
        <v>773</v>
      </c>
      <c r="GX3" s="669" t="s">
        <v>776</v>
      </c>
      <c r="GY3" s="669" t="s">
        <v>766</v>
      </c>
      <c r="GZ3" s="669" t="s">
        <v>877</v>
      </c>
      <c r="HA3" s="669" t="s">
        <v>891</v>
      </c>
      <c r="HB3" s="669" t="s">
        <v>768</v>
      </c>
      <c r="HC3" s="669" t="s">
        <v>864</v>
      </c>
      <c r="HD3" s="669" t="s">
        <v>801</v>
      </c>
      <c r="HE3" s="669" t="s">
        <v>768</v>
      </c>
      <c r="HF3" s="669" t="s">
        <v>892</v>
      </c>
      <c r="HG3" s="669" t="s">
        <v>773</v>
      </c>
      <c r="HH3" s="669" t="s">
        <v>864</v>
      </c>
      <c r="HI3" s="669" t="s">
        <v>762</v>
      </c>
      <c r="HJ3" s="669" t="s">
        <v>771</v>
      </c>
      <c r="HK3" s="669" t="s">
        <v>774</v>
      </c>
      <c r="HL3" s="669" t="s">
        <v>764</v>
      </c>
      <c r="HM3" s="669" t="s">
        <v>767</v>
      </c>
      <c r="HN3" s="669" t="s">
        <v>768</v>
      </c>
      <c r="HO3" s="669" t="s">
        <v>898</v>
      </c>
      <c r="HP3" s="669" t="s">
        <v>765</v>
      </c>
      <c r="HQ3" s="669" t="s">
        <v>899</v>
      </c>
      <c r="HR3" s="669" t="s">
        <v>877</v>
      </c>
      <c r="HS3" s="669" t="s">
        <v>900</v>
      </c>
      <c r="HT3" s="669" t="s">
        <v>761</v>
      </c>
      <c r="HU3" s="669" t="s">
        <v>772</v>
      </c>
      <c r="HV3" s="669" t="s">
        <v>774</v>
      </c>
      <c r="HW3" s="669" t="s">
        <v>763</v>
      </c>
      <c r="HX3" s="669" t="s">
        <v>850</v>
      </c>
      <c r="HY3" s="669" t="s">
        <v>895</v>
      </c>
      <c r="HZ3" s="669" t="s">
        <v>892</v>
      </c>
      <c r="IA3" s="669" t="s">
        <v>766</v>
      </c>
      <c r="IB3" s="669" t="s">
        <v>776</v>
      </c>
      <c r="IC3" s="669" t="s">
        <v>893</v>
      </c>
      <c r="ID3" s="669" t="s">
        <v>850</v>
      </c>
      <c r="IE3" s="669" t="s">
        <v>775</v>
      </c>
      <c r="IF3" s="669" t="s">
        <v>850</v>
      </c>
      <c r="IG3" s="669" t="s">
        <v>762</v>
      </c>
      <c r="IH3" s="669" t="s">
        <v>775</v>
      </c>
      <c r="II3" s="669" t="s">
        <v>850</v>
      </c>
      <c r="IJ3" s="669" t="s">
        <v>768</v>
      </c>
      <c r="IK3" s="669" t="s">
        <v>765</v>
      </c>
      <c r="IL3" s="669" t="s">
        <v>766</v>
      </c>
      <c r="IM3" s="669" t="s">
        <v>775</v>
      </c>
      <c r="IN3" s="669" t="s">
        <v>896</v>
      </c>
      <c r="IO3" s="669" t="s">
        <v>765</v>
      </c>
      <c r="IP3" s="669" t="s">
        <v>775</v>
      </c>
      <c r="IQ3" s="669" t="s">
        <v>901</v>
      </c>
      <c r="IR3" s="669" t="s">
        <v>864</v>
      </c>
      <c r="IS3" s="669" t="s">
        <v>773</v>
      </c>
      <c r="IT3" s="669" t="s">
        <v>762</v>
      </c>
      <c r="IU3" s="669" t="s">
        <v>768</v>
      </c>
      <c r="IV3" s="669" t="s">
        <v>765</v>
      </c>
      <c r="IW3" s="669" t="s">
        <v>896</v>
      </c>
      <c r="IX3" s="669" t="s">
        <v>864</v>
      </c>
      <c r="IY3" s="669" t="s">
        <v>770</v>
      </c>
      <c r="IZ3" s="669" t="s">
        <v>776</v>
      </c>
      <c r="JA3" s="669" t="s">
        <v>850</v>
      </c>
      <c r="JB3" s="669" t="s">
        <v>767</v>
      </c>
      <c r="JC3" s="669" t="s">
        <v>769</v>
      </c>
      <c r="JD3" s="669" t="s">
        <v>850</v>
      </c>
      <c r="JE3" s="669" t="s">
        <v>902</v>
      </c>
      <c r="JF3" s="669" t="s">
        <v>762</v>
      </c>
      <c r="JG3" s="669" t="s">
        <v>899</v>
      </c>
      <c r="JH3" s="669" t="s">
        <v>770</v>
      </c>
      <c r="JI3" s="669" t="s">
        <v>903</v>
      </c>
      <c r="JJ3" s="669" t="s">
        <v>850</v>
      </c>
      <c r="JK3" s="669" t="s">
        <v>766</v>
      </c>
      <c r="JL3" s="669" t="s">
        <v>894</v>
      </c>
      <c r="JM3" s="669" t="s">
        <v>774</v>
      </c>
      <c r="JN3" s="669" t="s">
        <v>774</v>
      </c>
      <c r="JO3" s="669" t="s">
        <v>806</v>
      </c>
      <c r="JP3" s="669" t="s">
        <v>771</v>
      </c>
      <c r="JQ3" s="669" t="s">
        <v>773</v>
      </c>
      <c r="JR3" s="669" t="s">
        <v>801</v>
      </c>
      <c r="JS3" s="669" t="s">
        <v>899</v>
      </c>
      <c r="JT3" s="669" t="s">
        <v>762</v>
      </c>
      <c r="JU3" s="669" t="s">
        <v>877</v>
      </c>
      <c r="JV3" s="669" t="s">
        <v>892</v>
      </c>
      <c r="JW3" s="669" t="s">
        <v>850</v>
      </c>
      <c r="JX3" s="669" t="s">
        <v>762</v>
      </c>
      <c r="JY3" s="669" t="s">
        <v>904</v>
      </c>
      <c r="JZ3" s="669" t="s">
        <v>765</v>
      </c>
      <c r="KA3" s="669" t="s">
        <v>776</v>
      </c>
      <c r="KB3" s="669" t="s">
        <v>775</v>
      </c>
      <c r="KC3" s="669" t="s">
        <v>772</v>
      </c>
      <c r="KD3" s="669" t="s">
        <v>806</v>
      </c>
      <c r="KE3" s="669" t="s">
        <v>762</v>
      </c>
      <c r="KF3" s="669" t="s">
        <v>899</v>
      </c>
      <c r="KG3" s="669" t="s">
        <v>774</v>
      </c>
      <c r="KH3" s="669" t="s">
        <v>905</v>
      </c>
      <c r="KI3" s="669" t="s">
        <v>761</v>
      </c>
      <c r="KJ3" s="669" t="s">
        <v>801</v>
      </c>
      <c r="KK3" s="669" t="s">
        <v>772</v>
      </c>
      <c r="KL3" s="669" t="s">
        <v>860</v>
      </c>
      <c r="KM3" s="669" t="s">
        <v>801</v>
      </c>
      <c r="KN3" s="669" t="s">
        <v>774</v>
      </c>
      <c r="KO3" s="669" t="s">
        <v>806</v>
      </c>
      <c r="KP3" s="669" t="s">
        <v>762</v>
      </c>
      <c r="KQ3" s="669" t="s">
        <v>897</v>
      </c>
      <c r="KR3" s="669" t="s">
        <v>776</v>
      </c>
      <c r="KS3" s="669" t="s">
        <v>776</v>
      </c>
      <c r="KT3" s="669" t="s">
        <v>864</v>
      </c>
      <c r="KU3" s="669" t="s">
        <v>864</v>
      </c>
      <c r="KV3" s="669" t="s">
        <v>896</v>
      </c>
      <c r="KW3" s="669" t="s">
        <v>801</v>
      </c>
      <c r="KX3" s="669" t="s">
        <v>850</v>
      </c>
      <c r="KY3" s="669" t="s">
        <v>771</v>
      </c>
      <c r="KZ3" s="669" t="s">
        <v>768</v>
      </c>
      <c r="LA3" s="669" t="s">
        <v>823</v>
      </c>
      <c r="LB3" s="669" t="s">
        <v>768</v>
      </c>
      <c r="LC3" s="669" t="s">
        <v>776</v>
      </c>
      <c r="LD3" s="669" t="s">
        <v>767</v>
      </c>
      <c r="LE3" s="669" t="s">
        <v>877</v>
      </c>
      <c r="LF3" s="669" t="s">
        <v>850</v>
      </c>
      <c r="LG3" s="669" t="s">
        <v>769</v>
      </c>
      <c r="LH3" s="669" t="s">
        <v>906</v>
      </c>
      <c r="LI3" s="669" t="s">
        <v>776</v>
      </c>
      <c r="LJ3" s="669" t="s">
        <v>765</v>
      </c>
      <c r="LK3" s="669" t="s">
        <v>762</v>
      </c>
      <c r="LL3" s="669" t="s">
        <v>900</v>
      </c>
      <c r="LM3" s="669" t="s">
        <v>775</v>
      </c>
      <c r="LN3" s="669" t="s">
        <v>766</v>
      </c>
      <c r="LO3" s="669" t="s">
        <v>776</v>
      </c>
      <c r="LP3" s="669" t="s">
        <v>801</v>
      </c>
      <c r="LQ3" s="669" t="s">
        <v>877</v>
      </c>
      <c r="LR3" s="669" t="s">
        <v>776</v>
      </c>
      <c r="LS3" s="669" t="s">
        <v>761</v>
      </c>
      <c r="LT3" s="669" t="s">
        <v>766</v>
      </c>
      <c r="LU3" s="669" t="s">
        <v>762</v>
      </c>
      <c r="LV3" s="669" t="s">
        <v>902</v>
      </c>
      <c r="LW3" s="669" t="s">
        <v>773</v>
      </c>
      <c r="LX3" s="669" t="s">
        <v>907</v>
      </c>
      <c r="LY3" s="669" t="s">
        <v>776</v>
      </c>
      <c r="LZ3" s="669" t="s">
        <v>766</v>
      </c>
      <c r="MA3" s="669" t="s">
        <v>877</v>
      </c>
      <c r="MB3" s="669" t="s">
        <v>775</v>
      </c>
      <c r="MC3" s="669" t="s">
        <v>762</v>
      </c>
      <c r="MD3" s="669" t="s">
        <v>864</v>
      </c>
      <c r="ME3" s="669" t="s">
        <v>823</v>
      </c>
      <c r="MF3" s="669" t="s">
        <v>762</v>
      </c>
      <c r="MG3" s="669" t="s">
        <v>768</v>
      </c>
      <c r="MH3" s="669" t="s">
        <v>806</v>
      </c>
      <c r="MI3" s="669" t="s">
        <v>864</v>
      </c>
      <c r="MJ3" s="669" t="s">
        <v>864</v>
      </c>
      <c r="MK3" s="669" t="s">
        <v>801</v>
      </c>
      <c r="ML3" s="669" t="s">
        <v>768</v>
      </c>
      <c r="MM3" s="669" t="s">
        <v>761</v>
      </c>
      <c r="MN3" s="669" t="s">
        <v>892</v>
      </c>
      <c r="MO3" s="669" t="s">
        <v>773</v>
      </c>
      <c r="MP3" s="669" t="s">
        <v>864</v>
      </c>
      <c r="MR3" s="945" t="s">
        <v>887</v>
      </c>
      <c r="MS3" s="945"/>
      <c r="MT3" s="945"/>
      <c r="MU3" s="770"/>
    </row>
    <row r="4" spans="1:361" ht="29.5" thickBot="1" x14ac:dyDescent="0.4">
      <c r="A4" s="948"/>
      <c r="B4" s="947"/>
      <c r="C4" s="947"/>
      <c r="D4" s="947"/>
      <c r="E4" s="299" t="s">
        <v>780</v>
      </c>
      <c r="F4" s="15"/>
      <c r="G4" s="587" t="s">
        <v>855</v>
      </c>
      <c r="H4" s="248" t="s">
        <v>844</v>
      </c>
      <c r="I4" s="587" t="s">
        <v>778</v>
      </c>
      <c r="J4" s="635" t="s">
        <v>908</v>
      </c>
      <c r="K4" s="635" t="s">
        <v>853</v>
      </c>
      <c r="L4" s="635" t="s">
        <v>909</v>
      </c>
      <c r="M4" s="635" t="s">
        <v>883</v>
      </c>
      <c r="N4" s="529" t="s">
        <v>731</v>
      </c>
      <c r="O4" s="587" t="s">
        <v>865</v>
      </c>
      <c r="P4" s="587" t="s">
        <v>913</v>
      </c>
      <c r="Q4" s="853" t="s">
        <v>861</v>
      </c>
      <c r="R4" s="853" t="s">
        <v>869</v>
      </c>
      <c r="S4" s="318" t="s">
        <v>884</v>
      </c>
      <c r="T4" s="587" t="s">
        <v>855</v>
      </c>
      <c r="U4" s="886" t="s">
        <v>802</v>
      </c>
      <c r="V4" s="529" t="s">
        <v>831</v>
      </c>
      <c r="W4" s="529" t="s">
        <v>858</v>
      </c>
      <c r="X4" s="682" t="s">
        <v>871</v>
      </c>
      <c r="Y4" s="682" t="s">
        <v>880</v>
      </c>
      <c r="Z4" s="248" t="s">
        <v>836</v>
      </c>
      <c r="AA4" s="682" t="s">
        <v>807</v>
      </c>
      <c r="AB4" s="248" t="s">
        <v>844</v>
      </c>
      <c r="AC4" s="682" t="s">
        <v>910</v>
      </c>
      <c r="AD4" s="252" t="s">
        <v>846</v>
      </c>
      <c r="AE4" s="252" t="s">
        <v>778</v>
      </c>
      <c r="AF4" s="550" t="s">
        <v>878</v>
      </c>
      <c r="AG4" s="635" t="s">
        <v>908</v>
      </c>
      <c r="AH4" s="635" t="s">
        <v>853</v>
      </c>
      <c r="AI4" s="252" t="s">
        <v>838</v>
      </c>
      <c r="AJ4" s="252" t="s">
        <v>851</v>
      </c>
      <c r="AK4" s="635" t="s">
        <v>883</v>
      </c>
      <c r="AL4" s="251" t="s">
        <v>731</v>
      </c>
      <c r="AM4" s="251" t="s">
        <v>839</v>
      </c>
      <c r="AN4" s="252" t="s">
        <v>734</v>
      </c>
      <c r="AO4" s="587" t="s">
        <v>865</v>
      </c>
      <c r="AP4" s="587" t="s">
        <v>913</v>
      </c>
      <c r="AQ4" s="254" t="s">
        <v>809</v>
      </c>
      <c r="AR4" s="254" t="s">
        <v>727</v>
      </c>
      <c r="AS4" s="389" t="s">
        <v>861</v>
      </c>
      <c r="AT4" s="389" t="s">
        <v>834</v>
      </c>
      <c r="AU4" s="389" t="s">
        <v>869</v>
      </c>
      <c r="AV4" s="550" t="s">
        <v>859</v>
      </c>
      <c r="AW4" s="529" t="s">
        <v>802</v>
      </c>
      <c r="AX4" s="877" t="s">
        <v>879</v>
      </c>
      <c r="AY4" s="251" t="s">
        <v>831</v>
      </c>
      <c r="AZ4" s="529" t="s">
        <v>858</v>
      </c>
      <c r="BA4" s="251" t="s">
        <v>824</v>
      </c>
      <c r="BB4" s="248" t="s">
        <v>726</v>
      </c>
      <c r="BC4" s="248" t="s">
        <v>836</v>
      </c>
      <c r="BD4" s="682" t="s">
        <v>807</v>
      </c>
      <c r="BE4" s="254" t="s">
        <v>842</v>
      </c>
      <c r="BF4" s="635" t="s">
        <v>908</v>
      </c>
      <c r="BG4" s="248" t="s">
        <v>724</v>
      </c>
      <c r="BH4" s="249" t="s">
        <v>375</v>
      </c>
      <c r="BI4" s="251" t="s">
        <v>789</v>
      </c>
      <c r="BJ4" s="249" t="s">
        <v>375</v>
      </c>
      <c r="BK4" s="251" t="s">
        <v>729</v>
      </c>
      <c r="BL4" s="251" t="s">
        <v>731</v>
      </c>
      <c r="BM4" s="251" t="s">
        <v>790</v>
      </c>
      <c r="BN4" s="252" t="s">
        <v>734</v>
      </c>
      <c r="BO4" s="248" t="s">
        <v>725</v>
      </c>
      <c r="BP4" s="587" t="s">
        <v>913</v>
      </c>
      <c r="BQ4" s="250" t="s">
        <v>375</v>
      </c>
      <c r="BR4" s="254" t="s">
        <v>809</v>
      </c>
      <c r="BS4" s="248" t="s">
        <v>727</v>
      </c>
      <c r="BT4" s="529" t="s">
        <v>882</v>
      </c>
      <c r="BU4" s="249" t="s">
        <v>375</v>
      </c>
      <c r="BV4" s="389" t="s">
        <v>834</v>
      </c>
      <c r="BW4" s="249" t="s">
        <v>375</v>
      </c>
      <c r="BX4" s="249" t="s">
        <v>375</v>
      </c>
      <c r="BY4" s="251" t="s">
        <v>793</v>
      </c>
      <c r="BZ4" s="251" t="s">
        <v>732</v>
      </c>
      <c r="CA4" s="249" t="s">
        <v>375</v>
      </c>
      <c r="CB4" s="252" t="s">
        <v>728</v>
      </c>
      <c r="CC4" s="249" t="s">
        <v>375</v>
      </c>
      <c r="CD4" s="249" t="s">
        <v>375</v>
      </c>
      <c r="CE4" s="318" t="s">
        <v>884</v>
      </c>
      <c r="CF4" s="550" t="s">
        <v>859</v>
      </c>
      <c r="CG4" s="249" t="s">
        <v>375</v>
      </c>
      <c r="CH4" s="705" t="s">
        <v>879</v>
      </c>
      <c r="CI4" s="431" t="s">
        <v>831</v>
      </c>
      <c r="CJ4" s="252" t="s">
        <v>856</v>
      </c>
      <c r="CK4" s="364" t="s">
        <v>798</v>
      </c>
      <c r="CL4" s="248" t="s">
        <v>726</v>
      </c>
      <c r="CM4" s="389" t="s">
        <v>807</v>
      </c>
      <c r="CN4" s="254" t="s">
        <v>730</v>
      </c>
      <c r="CO4" s="250" t="s">
        <v>375</v>
      </c>
      <c r="CP4" s="250" t="s">
        <v>375</v>
      </c>
      <c r="CQ4" s="254" t="s">
        <v>842</v>
      </c>
      <c r="CR4" s="250" t="s">
        <v>375</v>
      </c>
      <c r="CS4" s="250" t="s">
        <v>375</v>
      </c>
      <c r="CT4" s="515" t="s">
        <v>852</v>
      </c>
      <c r="CU4" s="254" t="s">
        <v>791</v>
      </c>
      <c r="CV4" s="635" t="s">
        <v>908</v>
      </c>
      <c r="CW4" s="248" t="s">
        <v>724</v>
      </c>
      <c r="CX4" s="251" t="s">
        <v>789</v>
      </c>
      <c r="CY4" s="250" t="s">
        <v>375</v>
      </c>
      <c r="CZ4" s="254" t="s">
        <v>853</v>
      </c>
      <c r="DA4" s="250" t="s">
        <v>375</v>
      </c>
      <c r="DB4" s="250" t="s">
        <v>375</v>
      </c>
      <c r="DC4" s="251" t="s">
        <v>729</v>
      </c>
      <c r="DD4" s="251" t="s">
        <v>731</v>
      </c>
      <c r="DE4" s="255"/>
      <c r="DF4" s="252" t="s">
        <v>734</v>
      </c>
      <c r="DG4" s="587" t="s">
        <v>913</v>
      </c>
      <c r="DH4" s="255"/>
      <c r="DI4" s="255"/>
      <c r="DJ4" s="255"/>
      <c r="DK4" s="255"/>
      <c r="DL4" s="529" t="s">
        <v>882</v>
      </c>
      <c r="DM4" s="255"/>
      <c r="DN4" s="255"/>
      <c r="DO4" s="255"/>
      <c r="DP4" s="255"/>
      <c r="DQ4" s="255"/>
      <c r="DR4" s="682" t="s">
        <v>869</v>
      </c>
      <c r="DS4" s="529" t="s">
        <v>793</v>
      </c>
      <c r="DT4" s="255"/>
      <c r="DU4" s="252" t="s">
        <v>854</v>
      </c>
      <c r="DV4" s="252" t="s">
        <v>728</v>
      </c>
      <c r="DW4" s="255"/>
      <c r="DX4" s="255"/>
      <c r="DY4" s="255"/>
      <c r="DZ4" s="255"/>
      <c r="EA4" s="255"/>
      <c r="EB4" s="255"/>
      <c r="EC4" s="318" t="s">
        <v>884</v>
      </c>
      <c r="ED4" s="252" t="s">
        <v>855</v>
      </c>
      <c r="EE4" s="255"/>
      <c r="EF4" s="255"/>
      <c r="EG4" s="705" t="s">
        <v>879</v>
      </c>
      <c r="EH4" s="255"/>
      <c r="EI4" s="529" t="s">
        <v>858</v>
      </c>
      <c r="EJ4" s="255"/>
      <c r="EK4" s="252" t="s">
        <v>856</v>
      </c>
      <c r="EL4" s="248" t="s">
        <v>726</v>
      </c>
      <c r="EM4" s="255"/>
      <c r="EN4" s="255"/>
      <c r="EO4" s="254" t="s">
        <v>730</v>
      </c>
      <c r="EP4" s="255"/>
      <c r="EQ4" s="255"/>
      <c r="ER4" s="255"/>
      <c r="ES4" s="255"/>
      <c r="ET4" s="255"/>
      <c r="EU4" s="255"/>
      <c r="EV4" s="587" t="s">
        <v>778</v>
      </c>
      <c r="EW4" s="255"/>
      <c r="EX4" s="255"/>
      <c r="EY4" s="254" t="s">
        <v>791</v>
      </c>
      <c r="EZ4" s="635" t="s">
        <v>908</v>
      </c>
      <c r="FA4" s="248" t="s">
        <v>724</v>
      </c>
      <c r="FB4" s="251" t="s">
        <v>789</v>
      </c>
      <c r="FC4" s="255"/>
      <c r="FD4" s="255"/>
      <c r="FE4" s="254" t="s">
        <v>853</v>
      </c>
      <c r="FF4" s="255"/>
      <c r="FG4" s="255"/>
      <c r="FH4" s="251" t="s">
        <v>729</v>
      </c>
      <c r="FI4" s="251" t="s">
        <v>731</v>
      </c>
      <c r="FJ4" s="255"/>
      <c r="FK4" s="251" t="s">
        <v>790</v>
      </c>
      <c r="FL4" s="252" t="s">
        <v>734</v>
      </c>
      <c r="FM4" s="255"/>
      <c r="FN4" s="255"/>
      <c r="FO4" s="255"/>
      <c r="FP4" s="255"/>
      <c r="FQ4" s="255"/>
      <c r="FR4" s="255"/>
      <c r="FS4" s="248" t="s">
        <v>727</v>
      </c>
      <c r="FT4" s="255"/>
      <c r="FU4" s="255"/>
      <c r="FV4" s="529" t="s">
        <v>882</v>
      </c>
      <c r="FW4" s="255"/>
      <c r="FX4" s="255"/>
      <c r="FY4" s="255"/>
      <c r="FZ4" s="255"/>
      <c r="GA4" s="255"/>
      <c r="GB4" s="255"/>
      <c r="GC4" s="255"/>
      <c r="GD4" s="255"/>
      <c r="GE4" s="255"/>
      <c r="GF4" s="255"/>
      <c r="GG4" s="255"/>
      <c r="GH4" s="255"/>
      <c r="GI4" s="318" t="s">
        <v>884</v>
      </c>
      <c r="GJ4" s="550" t="s">
        <v>859</v>
      </c>
      <c r="GK4" s="529" t="s">
        <v>802</v>
      </c>
      <c r="GL4" s="255"/>
      <c r="GM4" s="255"/>
      <c r="GN4" s="705" t="s">
        <v>879</v>
      </c>
      <c r="GO4" s="255"/>
      <c r="GP4" s="529" t="s">
        <v>858</v>
      </c>
      <c r="GQ4" s="255"/>
      <c r="GR4" s="252" t="s">
        <v>856</v>
      </c>
      <c r="GS4" s="255"/>
      <c r="GT4" s="248" t="s">
        <v>726</v>
      </c>
      <c r="GU4" s="255"/>
      <c r="GV4" s="255"/>
      <c r="GW4" s="255"/>
      <c r="GX4" s="255"/>
      <c r="GY4" s="254" t="s">
        <v>730</v>
      </c>
      <c r="GZ4" s="255"/>
      <c r="HA4" s="255"/>
      <c r="HB4" s="255"/>
      <c r="HC4" s="255"/>
      <c r="HD4" s="255"/>
      <c r="HE4" s="255"/>
      <c r="HF4" s="255"/>
      <c r="HG4" s="255"/>
      <c r="HH4" s="255"/>
      <c r="HI4" s="255"/>
      <c r="HJ4" s="587" t="s">
        <v>778</v>
      </c>
      <c r="HK4" s="255"/>
      <c r="HL4" s="255"/>
      <c r="HM4" s="255"/>
      <c r="HN4" s="255"/>
      <c r="HO4" s="255"/>
      <c r="HP4" s="255"/>
      <c r="HQ4" s="255"/>
      <c r="HR4" s="254" t="s">
        <v>791</v>
      </c>
      <c r="HS4" s="255"/>
      <c r="HT4" s="248" t="s">
        <v>724</v>
      </c>
      <c r="HU4" s="255"/>
      <c r="HV4" s="193"/>
      <c r="HW4" s="251" t="s">
        <v>789</v>
      </c>
      <c r="HX4" s="255"/>
      <c r="HY4" s="255"/>
      <c r="HZ4" s="255"/>
      <c r="IA4" s="255"/>
      <c r="IB4" s="255"/>
      <c r="IC4" s="255"/>
      <c r="ID4" s="254" t="s">
        <v>853</v>
      </c>
      <c r="IE4" s="255"/>
      <c r="IF4" s="255"/>
      <c r="IG4" s="255"/>
      <c r="IH4" s="255"/>
      <c r="II4" s="252" t="s">
        <v>851</v>
      </c>
      <c r="IJ4" s="255"/>
      <c r="IK4" s="251" t="s">
        <v>729</v>
      </c>
      <c r="IL4" s="251" t="s">
        <v>731</v>
      </c>
      <c r="IM4" s="255"/>
      <c r="IN4" s="255"/>
      <c r="IO4" s="255"/>
      <c r="IP4" s="255"/>
      <c r="IQ4" s="255"/>
      <c r="IR4" s="255"/>
      <c r="IS4" s="255"/>
      <c r="IT4" s="255"/>
      <c r="IU4" s="252" t="s">
        <v>734</v>
      </c>
      <c r="IV4" s="255"/>
      <c r="IW4" s="255"/>
      <c r="IX4" s="255"/>
      <c r="IY4" s="255"/>
      <c r="IZ4" s="255"/>
      <c r="JA4" s="255"/>
      <c r="JB4" s="255"/>
      <c r="JC4" s="248" t="s">
        <v>727</v>
      </c>
      <c r="JD4" s="255"/>
      <c r="JE4" s="255"/>
      <c r="JF4" s="255"/>
      <c r="JG4" s="255"/>
      <c r="JH4" s="529" t="s">
        <v>882</v>
      </c>
      <c r="JI4" s="255"/>
      <c r="JJ4" s="255"/>
      <c r="JK4" s="255"/>
      <c r="JL4" s="255"/>
      <c r="JM4" s="255"/>
      <c r="JN4" s="255"/>
      <c r="JO4" s="255"/>
      <c r="JP4" s="255"/>
      <c r="JQ4" s="255"/>
      <c r="JR4" s="255"/>
      <c r="JS4" s="255"/>
      <c r="JT4" s="255"/>
      <c r="JU4" s="255"/>
      <c r="JV4" s="255"/>
      <c r="JW4" s="255"/>
      <c r="JX4" s="255"/>
      <c r="JY4" s="255"/>
      <c r="JZ4" s="255"/>
      <c r="KA4" s="255"/>
      <c r="KB4" s="252" t="s">
        <v>728</v>
      </c>
      <c r="KC4" s="255"/>
      <c r="KD4" s="255"/>
      <c r="KE4" s="255"/>
      <c r="KF4" s="255"/>
      <c r="KG4" s="255"/>
      <c r="KH4" s="255"/>
      <c r="KI4" s="255"/>
      <c r="KJ4" s="255"/>
      <c r="KK4" s="318" t="s">
        <v>884</v>
      </c>
      <c r="KL4" s="550" t="s">
        <v>859</v>
      </c>
      <c r="KM4" s="529" t="s">
        <v>802</v>
      </c>
      <c r="KN4" s="255"/>
      <c r="KO4" s="255"/>
      <c r="KP4" s="255"/>
      <c r="KQ4" s="255"/>
      <c r="KR4" s="705" t="s">
        <v>879</v>
      </c>
      <c r="KS4" s="255"/>
      <c r="KT4" s="255"/>
      <c r="KU4" s="255"/>
      <c r="KV4" s="255"/>
      <c r="KW4" s="255"/>
      <c r="KX4" s="255"/>
      <c r="KY4" s="255"/>
      <c r="KZ4" s="255"/>
      <c r="LA4" s="255"/>
      <c r="LB4" s="255"/>
      <c r="LC4" s="255"/>
      <c r="LD4" s="255"/>
      <c r="LE4" s="255"/>
      <c r="LF4" s="529" t="s">
        <v>858</v>
      </c>
      <c r="LG4" s="255"/>
      <c r="LH4" s="255"/>
      <c r="LI4" s="255"/>
      <c r="LJ4" s="252" t="s">
        <v>856</v>
      </c>
      <c r="LK4" s="364" t="s">
        <v>798</v>
      </c>
      <c r="LL4" s="255"/>
      <c r="LM4" s="255"/>
      <c r="LN4" s="255"/>
      <c r="LO4" s="248" t="s">
        <v>726</v>
      </c>
      <c r="LP4" s="255"/>
      <c r="LQ4" s="255"/>
      <c r="LR4" s="255"/>
      <c r="LS4" s="255"/>
      <c r="LT4" s="255"/>
      <c r="LU4" s="255"/>
      <c r="LV4" s="255"/>
      <c r="LW4" s="255"/>
      <c r="LX4" s="255"/>
      <c r="LY4" s="255"/>
      <c r="LZ4" s="254" t="s">
        <v>730</v>
      </c>
      <c r="MA4" s="255"/>
      <c r="MB4" s="255"/>
      <c r="MC4" s="255"/>
      <c r="MD4" s="255"/>
      <c r="ME4" s="255"/>
      <c r="MF4" s="255"/>
      <c r="MG4" s="255"/>
      <c r="MH4" s="255"/>
      <c r="MI4" s="255"/>
      <c r="MJ4" s="255"/>
      <c r="MK4" s="255"/>
      <c r="ML4" s="255"/>
      <c r="MM4" s="255"/>
      <c r="MN4" s="255"/>
      <c r="MO4" s="255"/>
      <c r="MP4" s="255"/>
      <c r="MR4" s="366" t="s">
        <v>794</v>
      </c>
      <c r="MS4" s="366" t="s">
        <v>795</v>
      </c>
      <c r="MT4" s="368" t="s">
        <v>885</v>
      </c>
      <c r="MU4" s="771" t="s">
        <v>799</v>
      </c>
    </row>
    <row r="5" spans="1:361" ht="31.5" customHeight="1" x14ac:dyDescent="0.35">
      <c r="A5" s="280" t="s">
        <v>68</v>
      </c>
      <c r="B5" s="35" t="s">
        <v>6</v>
      </c>
      <c r="C5" s="35" t="s">
        <v>155</v>
      </c>
      <c r="D5" s="55" t="s">
        <v>298</v>
      </c>
      <c r="E5" s="128">
        <f t="shared" ref="E5:E14" si="0">AVERAGE($F5:$MP5)</f>
        <v>2732.0049019607845</v>
      </c>
      <c r="F5" s="325"/>
      <c r="G5" s="872">
        <v>63600</v>
      </c>
      <c r="H5" s="902"/>
      <c r="I5" s="872">
        <v>147</v>
      </c>
      <c r="J5" s="750"/>
      <c r="K5" s="750">
        <v>11</v>
      </c>
      <c r="L5" s="750">
        <v>28</v>
      </c>
      <c r="M5" s="743">
        <v>13876</v>
      </c>
      <c r="N5" s="663">
        <v>5</v>
      </c>
      <c r="O5" s="750"/>
      <c r="P5" s="880"/>
      <c r="Q5" s="870">
        <v>160</v>
      </c>
      <c r="R5" s="841">
        <v>63</v>
      </c>
      <c r="S5" s="750">
        <v>79</v>
      </c>
      <c r="T5" s="663">
        <v>7017</v>
      </c>
      <c r="U5" s="880">
        <v>379</v>
      </c>
      <c r="V5" s="663"/>
      <c r="W5" s="806">
        <v>64</v>
      </c>
      <c r="X5" s="663">
        <v>85</v>
      </c>
      <c r="Y5" s="663">
        <v>3026</v>
      </c>
      <c r="Z5" s="663">
        <v>5</v>
      </c>
      <c r="AA5" s="750">
        <v>329</v>
      </c>
      <c r="AB5" s="902"/>
      <c r="AC5" s="750">
        <v>1420</v>
      </c>
      <c r="AD5" s="685"/>
      <c r="AE5" s="391"/>
      <c r="AF5" s="663"/>
      <c r="AG5" s="520"/>
      <c r="AH5" s="750">
        <v>20</v>
      </c>
      <c r="AI5" s="391">
        <v>2</v>
      </c>
      <c r="AJ5" s="391">
        <v>32</v>
      </c>
      <c r="AK5" s="750">
        <v>8611</v>
      </c>
      <c r="AL5" s="391">
        <v>297</v>
      </c>
      <c r="AM5" s="391"/>
      <c r="AN5" s="391">
        <v>268</v>
      </c>
      <c r="AO5" s="581"/>
      <c r="AP5" s="880"/>
      <c r="AQ5" s="391">
        <v>6</v>
      </c>
      <c r="AR5" s="391">
        <v>108</v>
      </c>
      <c r="AS5" s="841">
        <v>161</v>
      </c>
      <c r="AT5" s="556">
        <v>3989</v>
      </c>
      <c r="AU5" s="628">
        <v>90</v>
      </c>
      <c r="AV5" s="556">
        <v>13093</v>
      </c>
      <c r="AW5" s="237"/>
      <c r="AX5" s="661">
        <v>5443</v>
      </c>
      <c r="AY5" s="391"/>
      <c r="AZ5" s="523">
        <v>55</v>
      </c>
      <c r="BA5" s="432"/>
      <c r="BB5" s="338">
        <v>3665</v>
      </c>
      <c r="BC5" s="391">
        <v>3</v>
      </c>
      <c r="BD5" s="663">
        <v>350</v>
      </c>
      <c r="BE5" s="391">
        <v>1391</v>
      </c>
      <c r="BF5" s="750"/>
      <c r="BG5" s="237"/>
      <c r="BH5" s="127"/>
      <c r="BI5" s="127">
        <v>109</v>
      </c>
      <c r="BJ5" s="127"/>
      <c r="BK5" s="129">
        <v>38628</v>
      </c>
      <c r="BL5" s="127"/>
      <c r="BM5" s="129"/>
      <c r="BN5" s="129">
        <v>340</v>
      </c>
      <c r="BO5" s="129"/>
      <c r="BP5" s="880"/>
      <c r="BQ5" s="127"/>
      <c r="BR5" s="127"/>
      <c r="BS5" s="129">
        <v>129</v>
      </c>
      <c r="BT5" s="127"/>
      <c r="BU5" s="127"/>
      <c r="BV5" s="475"/>
      <c r="BW5" s="127"/>
      <c r="BX5" s="127"/>
      <c r="BY5" s="338">
        <v>1357</v>
      </c>
      <c r="BZ5" s="127"/>
      <c r="CA5" s="127"/>
      <c r="CB5" s="129">
        <v>6502</v>
      </c>
      <c r="CC5" s="127">
        <v>2</v>
      </c>
      <c r="CD5" s="127">
        <v>375</v>
      </c>
      <c r="CE5" s="127"/>
      <c r="CF5" s="556">
        <v>13234</v>
      </c>
      <c r="CG5" s="127">
        <v>630</v>
      </c>
      <c r="CH5" s="661">
        <v>4795</v>
      </c>
      <c r="CI5" s="536"/>
      <c r="CJ5" s="408">
        <v>30042</v>
      </c>
      <c r="CK5" s="338"/>
      <c r="CL5" s="129">
        <v>3667</v>
      </c>
      <c r="CM5" s="391">
        <v>425</v>
      </c>
      <c r="CN5" s="127"/>
      <c r="CO5" s="129"/>
      <c r="CP5" s="127"/>
      <c r="CQ5" s="391">
        <v>1342</v>
      </c>
      <c r="CR5" s="127">
        <v>0</v>
      </c>
      <c r="CS5" s="127">
        <v>8</v>
      </c>
      <c r="CT5" s="127">
        <v>425</v>
      </c>
      <c r="CU5" s="127"/>
      <c r="CV5" s="750"/>
      <c r="CW5" s="127"/>
      <c r="CX5" s="127">
        <v>55</v>
      </c>
      <c r="CY5" s="127"/>
      <c r="CZ5" s="127"/>
      <c r="DA5" s="127"/>
      <c r="DB5" s="127">
        <v>52</v>
      </c>
      <c r="DC5" s="130">
        <v>50842</v>
      </c>
      <c r="DD5" s="127"/>
      <c r="DE5" s="127">
        <v>876</v>
      </c>
      <c r="DF5" s="127">
        <v>420</v>
      </c>
      <c r="DG5" s="880"/>
      <c r="DH5" s="127">
        <v>2</v>
      </c>
      <c r="DI5" s="127"/>
      <c r="DJ5" s="127"/>
      <c r="DK5" s="127">
        <v>5</v>
      </c>
      <c r="DL5" s="127"/>
      <c r="DM5" s="127"/>
      <c r="DN5" s="127">
        <v>8</v>
      </c>
      <c r="DO5" s="127"/>
      <c r="DP5" s="127"/>
      <c r="DQ5" s="127">
        <v>17</v>
      </c>
      <c r="DR5" s="127"/>
      <c r="DS5" s="127">
        <v>934</v>
      </c>
      <c r="DT5" s="127">
        <v>0</v>
      </c>
      <c r="DU5" s="127"/>
      <c r="DV5" s="127"/>
      <c r="DW5" s="127"/>
      <c r="DX5" s="127">
        <v>3</v>
      </c>
      <c r="DY5" s="127"/>
      <c r="DZ5" s="127"/>
      <c r="EA5" s="127">
        <v>21</v>
      </c>
      <c r="EB5" s="127">
        <v>191</v>
      </c>
      <c r="EC5" s="127">
        <v>36</v>
      </c>
      <c r="ED5" s="130">
        <v>14754</v>
      </c>
      <c r="EE5" s="127">
        <v>153</v>
      </c>
      <c r="EF5" s="127">
        <v>673</v>
      </c>
      <c r="EG5" s="127"/>
      <c r="EH5" s="127">
        <v>153</v>
      </c>
      <c r="EI5" s="127">
        <v>0</v>
      </c>
      <c r="EJ5" s="127"/>
      <c r="EK5" s="130">
        <v>37942</v>
      </c>
      <c r="EL5" s="130">
        <v>3836</v>
      </c>
      <c r="EM5" s="127">
        <v>1</v>
      </c>
      <c r="EN5" s="127"/>
      <c r="EO5" s="127">
        <v>6</v>
      </c>
      <c r="EP5" s="127"/>
      <c r="EQ5" s="130">
        <v>2931</v>
      </c>
      <c r="ER5" s="130">
        <v>2144</v>
      </c>
      <c r="ES5" s="127">
        <v>1</v>
      </c>
      <c r="ET5" s="127"/>
      <c r="EU5" s="127">
        <v>5</v>
      </c>
      <c r="EV5" s="127">
        <v>19</v>
      </c>
      <c r="EW5" s="127">
        <v>322</v>
      </c>
      <c r="EX5" s="127"/>
      <c r="EY5" s="127"/>
      <c r="EZ5" s="750"/>
      <c r="FA5" s="127"/>
      <c r="FB5" s="127">
        <v>76</v>
      </c>
      <c r="FC5" s="127">
        <v>41</v>
      </c>
      <c r="FD5" s="127"/>
      <c r="FE5" s="127">
        <v>22</v>
      </c>
      <c r="FF5" s="127"/>
      <c r="FG5" s="127">
        <v>51</v>
      </c>
      <c r="FH5" s="130">
        <v>38373</v>
      </c>
      <c r="FI5" s="127"/>
      <c r="FJ5" s="130">
        <v>3008</v>
      </c>
      <c r="FK5" s="127"/>
      <c r="FL5" s="127">
        <v>474</v>
      </c>
      <c r="FM5" s="127"/>
      <c r="FN5" s="127"/>
      <c r="FO5" s="130">
        <v>2646</v>
      </c>
      <c r="FP5" s="127">
        <v>58</v>
      </c>
      <c r="FQ5" s="127"/>
      <c r="FR5" s="127">
        <v>9</v>
      </c>
      <c r="FS5" s="127"/>
      <c r="FT5" s="127">
        <v>47</v>
      </c>
      <c r="FU5" s="127">
        <v>16</v>
      </c>
      <c r="FV5" s="127"/>
      <c r="FW5" s="127">
        <v>450</v>
      </c>
      <c r="FX5" s="127"/>
      <c r="FY5" s="127"/>
      <c r="FZ5" s="127">
        <v>154</v>
      </c>
      <c r="GA5" s="127"/>
      <c r="GB5" s="127"/>
      <c r="GC5" s="127"/>
      <c r="GD5" s="127">
        <v>707</v>
      </c>
      <c r="GE5" s="127">
        <v>552</v>
      </c>
      <c r="GF5" s="130">
        <v>7644</v>
      </c>
      <c r="GG5" s="127"/>
      <c r="GH5" s="127"/>
      <c r="GI5" s="127">
        <v>58</v>
      </c>
      <c r="GJ5" s="130">
        <v>16428</v>
      </c>
      <c r="GK5" s="127"/>
      <c r="GL5" s="127">
        <v>230</v>
      </c>
      <c r="GM5" s="127">
        <v>107</v>
      </c>
      <c r="GN5" s="127"/>
      <c r="GO5" s="127">
        <v>188</v>
      </c>
      <c r="GP5" s="127">
        <v>0</v>
      </c>
      <c r="GQ5" s="127"/>
      <c r="GR5" s="130">
        <v>23382</v>
      </c>
      <c r="GS5" s="130">
        <v>3899</v>
      </c>
      <c r="GT5" s="130">
        <v>3919</v>
      </c>
      <c r="GU5" s="127">
        <v>208</v>
      </c>
      <c r="GV5" s="127">
        <v>45</v>
      </c>
      <c r="GW5" s="127"/>
      <c r="GX5" s="127">
        <v>215</v>
      </c>
      <c r="GY5" s="127"/>
      <c r="GZ5" s="127"/>
      <c r="HA5" s="127"/>
      <c r="HB5" s="130">
        <v>1422</v>
      </c>
      <c r="HC5" s="127">
        <v>32</v>
      </c>
      <c r="HD5" s="130">
        <v>1872</v>
      </c>
      <c r="HE5" s="127">
        <v>3</v>
      </c>
      <c r="HF5" s="127"/>
      <c r="HG5" s="127"/>
      <c r="HH5" s="127">
        <v>7</v>
      </c>
      <c r="HI5" s="127">
        <v>21</v>
      </c>
      <c r="HJ5" s="127">
        <v>17</v>
      </c>
      <c r="HK5" s="127">
        <v>21</v>
      </c>
      <c r="HL5" s="127"/>
      <c r="HM5" s="127"/>
      <c r="HN5" s="127"/>
      <c r="HO5" s="127">
        <v>31</v>
      </c>
      <c r="HP5" s="127"/>
      <c r="HQ5" s="127">
        <v>2</v>
      </c>
      <c r="HR5" s="127">
        <v>12</v>
      </c>
      <c r="HS5" s="127">
        <v>119</v>
      </c>
      <c r="HT5" s="127">
        <v>38</v>
      </c>
      <c r="HU5" s="127">
        <v>6</v>
      </c>
      <c r="HV5" s="127">
        <v>117</v>
      </c>
      <c r="HW5" s="127">
        <v>42</v>
      </c>
      <c r="HX5" s="127">
        <v>10</v>
      </c>
      <c r="HY5" s="127">
        <v>2</v>
      </c>
      <c r="HZ5" s="127">
        <v>0</v>
      </c>
      <c r="IA5" s="127">
        <v>9</v>
      </c>
      <c r="IB5" s="127">
        <v>40</v>
      </c>
      <c r="IC5" s="127"/>
      <c r="ID5" s="127">
        <v>47</v>
      </c>
      <c r="IE5" s="127"/>
      <c r="IF5" s="127">
        <v>87</v>
      </c>
      <c r="IG5" s="127"/>
      <c r="IH5" s="127">
        <v>68</v>
      </c>
      <c r="II5" s="127"/>
      <c r="IJ5" s="127"/>
      <c r="IK5" s="130">
        <v>45179</v>
      </c>
      <c r="IL5" s="127"/>
      <c r="IM5" s="127">
        <v>66</v>
      </c>
      <c r="IN5" s="127">
        <v>2</v>
      </c>
      <c r="IO5" s="130">
        <v>1469</v>
      </c>
      <c r="IP5" s="127">
        <v>988</v>
      </c>
      <c r="IQ5" s="127">
        <v>18</v>
      </c>
      <c r="IR5" s="127">
        <v>862</v>
      </c>
      <c r="IS5" s="127"/>
      <c r="IT5" s="127">
        <v>714</v>
      </c>
      <c r="IU5" s="127">
        <v>565</v>
      </c>
      <c r="IV5" s="127">
        <v>484</v>
      </c>
      <c r="IW5" s="127">
        <v>415</v>
      </c>
      <c r="IX5" s="127">
        <v>110</v>
      </c>
      <c r="IY5" s="127"/>
      <c r="IZ5" s="127">
        <v>8</v>
      </c>
      <c r="JA5" s="127">
        <v>562</v>
      </c>
      <c r="JB5" s="127"/>
      <c r="JC5" s="127">
        <v>130</v>
      </c>
      <c r="JD5" s="127">
        <v>14</v>
      </c>
      <c r="JE5" s="127">
        <v>302</v>
      </c>
      <c r="JF5" s="127">
        <v>17</v>
      </c>
      <c r="JG5" s="127"/>
      <c r="JH5" s="127">
        <v>215</v>
      </c>
      <c r="JI5" s="127"/>
      <c r="JJ5" s="127"/>
      <c r="JK5" s="127"/>
      <c r="JL5" s="127">
        <v>730</v>
      </c>
      <c r="JM5" s="127">
        <v>82</v>
      </c>
      <c r="JN5" s="127"/>
      <c r="JO5" s="127">
        <v>1</v>
      </c>
      <c r="JP5" s="127"/>
      <c r="JQ5" s="127"/>
      <c r="JR5" s="127">
        <v>164</v>
      </c>
      <c r="JS5" s="127"/>
      <c r="JT5" s="127"/>
      <c r="JU5" s="127"/>
      <c r="JV5" s="127">
        <v>2</v>
      </c>
      <c r="JW5" s="127"/>
      <c r="JX5" s="127"/>
      <c r="JY5" s="127">
        <v>13</v>
      </c>
      <c r="JZ5" s="127">
        <v>545</v>
      </c>
      <c r="KA5" s="127">
        <v>760</v>
      </c>
      <c r="KB5" s="130">
        <v>7064</v>
      </c>
      <c r="KC5" s="127"/>
      <c r="KD5" s="127"/>
      <c r="KE5" s="127">
        <v>6</v>
      </c>
      <c r="KF5" s="127"/>
      <c r="KG5" s="127">
        <v>102</v>
      </c>
      <c r="KH5" s="127"/>
      <c r="KI5" s="127">
        <v>115</v>
      </c>
      <c r="KJ5" s="127"/>
      <c r="KK5" s="127"/>
      <c r="KL5" s="130">
        <v>17061</v>
      </c>
      <c r="KM5" s="127">
        <v>444</v>
      </c>
      <c r="KN5" s="127"/>
      <c r="KO5" s="127"/>
      <c r="KP5" s="127">
        <v>29</v>
      </c>
      <c r="KQ5" s="127"/>
      <c r="KR5" s="127">
        <v>217</v>
      </c>
      <c r="KS5" s="130">
        <v>4081</v>
      </c>
      <c r="KT5" s="127">
        <v>23</v>
      </c>
      <c r="KU5" s="127">
        <v>194</v>
      </c>
      <c r="KV5" s="127"/>
      <c r="KW5" s="127">
        <v>148</v>
      </c>
      <c r="KX5" s="127">
        <v>26</v>
      </c>
      <c r="KY5" s="127">
        <v>797</v>
      </c>
      <c r="KZ5" s="127"/>
      <c r="LA5" s="127"/>
      <c r="LB5" s="127"/>
      <c r="LC5" s="127"/>
      <c r="LD5" s="127"/>
      <c r="LE5" s="127">
        <v>29</v>
      </c>
      <c r="LF5" s="127">
        <v>17</v>
      </c>
      <c r="LG5" s="127">
        <v>334</v>
      </c>
      <c r="LH5" s="127"/>
      <c r="LI5" s="127">
        <v>0</v>
      </c>
      <c r="LJ5" s="130">
        <v>8816</v>
      </c>
      <c r="LK5" s="127"/>
      <c r="LL5" s="127">
        <v>6</v>
      </c>
      <c r="LM5" s="127"/>
      <c r="LN5" s="130">
        <v>2699</v>
      </c>
      <c r="LO5" s="127"/>
      <c r="LP5" s="127">
        <v>171</v>
      </c>
      <c r="LQ5" s="127">
        <v>36</v>
      </c>
      <c r="LR5" s="127">
        <v>4</v>
      </c>
      <c r="LS5" s="127">
        <v>833</v>
      </c>
      <c r="LT5" s="127">
        <v>139</v>
      </c>
      <c r="LU5" s="127">
        <v>1</v>
      </c>
      <c r="LV5" s="127"/>
      <c r="LW5" s="127"/>
      <c r="LX5" s="127">
        <v>331</v>
      </c>
      <c r="LY5" s="127"/>
      <c r="LZ5" s="127"/>
      <c r="MA5" s="127">
        <v>77</v>
      </c>
      <c r="MB5" s="127"/>
      <c r="MC5" s="127"/>
      <c r="MD5" s="127">
        <v>200</v>
      </c>
      <c r="ME5" s="130">
        <v>1530</v>
      </c>
      <c r="MF5" s="127">
        <v>1</v>
      </c>
      <c r="MG5" s="130">
        <v>1467</v>
      </c>
      <c r="MH5" s="127">
        <v>116</v>
      </c>
      <c r="MI5" s="127">
        <v>586</v>
      </c>
      <c r="MJ5" s="127">
        <v>32</v>
      </c>
      <c r="MK5" s="130">
        <v>1789</v>
      </c>
      <c r="ML5" s="127">
        <v>6</v>
      </c>
      <c r="MM5" s="127"/>
      <c r="MN5" s="127">
        <v>6</v>
      </c>
      <c r="MO5" s="127">
        <v>50</v>
      </c>
      <c r="MP5" s="127">
        <v>7</v>
      </c>
      <c r="MR5" s="346">
        <f t="shared" ref="MR5:MR36" si="1">MIN(F5:MP5)</f>
        <v>0</v>
      </c>
      <c r="MS5" s="346">
        <f t="shared" ref="MS5:MS36" si="2">MAX(F5:MP5)</f>
        <v>63600</v>
      </c>
      <c r="MT5" s="325">
        <f t="shared" ref="MT5:MT14" si="3">MEDIAN($F5:$MP5)</f>
        <v>124</v>
      </c>
      <c r="MU5" s="772">
        <f t="shared" ref="MU5:MU36" si="4">COUNT(F5:MP5)</f>
        <v>204</v>
      </c>
    </row>
    <row r="6" spans="1:361" ht="29" x14ac:dyDescent="0.35">
      <c r="A6" s="280" t="s">
        <v>70</v>
      </c>
      <c r="B6" s="35" t="s">
        <v>6</v>
      </c>
      <c r="C6" s="35" t="s">
        <v>155</v>
      </c>
      <c r="D6" s="55" t="s">
        <v>296</v>
      </c>
      <c r="E6" s="128">
        <f t="shared" si="0"/>
        <v>143.43037037037035</v>
      </c>
      <c r="F6" s="325"/>
      <c r="G6" s="851">
        <v>21</v>
      </c>
      <c r="H6" s="916"/>
      <c r="I6" s="851">
        <v>17</v>
      </c>
      <c r="J6" s="757"/>
      <c r="K6" s="757">
        <v>155</v>
      </c>
      <c r="L6" s="757">
        <v>60</v>
      </c>
      <c r="M6" s="744">
        <v>5.0199999999999996</v>
      </c>
      <c r="N6" s="678">
        <v>25</v>
      </c>
      <c r="O6" s="757"/>
      <c r="P6" s="887"/>
      <c r="Q6" s="870"/>
      <c r="R6" s="851">
        <v>45</v>
      </c>
      <c r="S6" s="757"/>
      <c r="T6" s="678">
        <v>23.04</v>
      </c>
      <c r="U6" s="887"/>
      <c r="V6" s="678"/>
      <c r="W6" s="819">
        <v>160</v>
      </c>
      <c r="X6" s="678">
        <v>12.5</v>
      </c>
      <c r="Y6" s="678">
        <v>131</v>
      </c>
      <c r="Z6" s="678">
        <v>71</v>
      </c>
      <c r="AA6" s="757"/>
      <c r="AB6" s="916"/>
      <c r="AC6" s="757"/>
      <c r="AD6" s="295"/>
      <c r="AE6" s="295"/>
      <c r="AF6" s="678"/>
      <c r="AG6" s="126"/>
      <c r="AH6" s="757">
        <v>125</v>
      </c>
      <c r="AI6" s="295">
        <v>1350</v>
      </c>
      <c r="AJ6" s="295">
        <v>60</v>
      </c>
      <c r="AK6" s="747">
        <v>5.45</v>
      </c>
      <c r="AL6" s="295">
        <v>20</v>
      </c>
      <c r="AM6" s="295"/>
      <c r="AN6" s="295">
        <v>141</v>
      </c>
      <c r="AO6" s="595"/>
      <c r="AP6" s="887"/>
      <c r="AQ6" s="295">
        <v>51</v>
      </c>
      <c r="AR6" s="295">
        <v>15</v>
      </c>
      <c r="AS6" s="851"/>
      <c r="AT6" s="238"/>
      <c r="AU6" s="649">
        <v>45</v>
      </c>
      <c r="AV6" s="571">
        <v>26.32</v>
      </c>
      <c r="AW6" s="238"/>
      <c r="AX6" s="715"/>
      <c r="AY6" s="295"/>
      <c r="AZ6" s="531">
        <v>131</v>
      </c>
      <c r="BA6" s="433"/>
      <c r="BB6" s="295">
        <v>93</v>
      </c>
      <c r="BC6" s="295"/>
      <c r="BD6" s="678"/>
      <c r="BE6" s="295"/>
      <c r="BF6" s="757"/>
      <c r="BG6" s="238"/>
      <c r="BH6" s="127"/>
      <c r="BI6" s="127">
        <v>37.799999999999997</v>
      </c>
      <c r="BJ6" s="127"/>
      <c r="BK6" s="126">
        <v>13.2</v>
      </c>
      <c r="BL6" s="127"/>
      <c r="BM6" s="126"/>
      <c r="BN6" s="126">
        <v>138</v>
      </c>
      <c r="BO6" s="126"/>
      <c r="BP6" s="887"/>
      <c r="BQ6" s="127"/>
      <c r="BR6" s="127"/>
      <c r="BS6" s="126">
        <v>15</v>
      </c>
      <c r="BT6" s="127"/>
      <c r="BU6" s="127"/>
      <c r="BV6" s="475"/>
      <c r="BW6" s="127"/>
      <c r="BX6" s="127"/>
      <c r="BY6" s="295">
        <v>12.49</v>
      </c>
      <c r="BZ6" s="127"/>
      <c r="CA6" s="127"/>
      <c r="CB6" s="126">
        <v>2808</v>
      </c>
      <c r="CC6" s="127"/>
      <c r="CD6" s="127">
        <v>10</v>
      </c>
      <c r="CE6" s="127"/>
      <c r="CF6" s="571">
        <v>24.24</v>
      </c>
      <c r="CG6" s="127">
        <v>37</v>
      </c>
      <c r="CH6" s="715"/>
      <c r="CI6" s="433"/>
      <c r="CJ6" s="409">
        <v>28.5</v>
      </c>
      <c r="CK6" s="295"/>
      <c r="CL6" s="126">
        <v>380</v>
      </c>
      <c r="CM6" s="295"/>
      <c r="CN6" s="127"/>
      <c r="CO6" s="126"/>
      <c r="CP6" s="127">
        <v>45</v>
      </c>
      <c r="CQ6" s="295"/>
      <c r="CR6" s="127"/>
      <c r="CS6" s="127">
        <v>60</v>
      </c>
      <c r="CT6" s="127">
        <v>212.4</v>
      </c>
      <c r="CU6" s="127"/>
      <c r="CV6" s="757"/>
      <c r="CW6" s="127">
        <v>7</v>
      </c>
      <c r="CX6" s="127">
        <v>76.3</v>
      </c>
      <c r="CY6" s="127"/>
      <c r="CZ6" s="127"/>
      <c r="DA6" s="127"/>
      <c r="DB6" s="127">
        <v>38.799999999999997</v>
      </c>
      <c r="DC6" s="127">
        <v>13.6</v>
      </c>
      <c r="DD6" s="127"/>
      <c r="DE6" s="127">
        <v>16.8</v>
      </c>
      <c r="DF6" s="127">
        <v>131</v>
      </c>
      <c r="DG6" s="887"/>
      <c r="DH6" s="127"/>
      <c r="DI6" s="127"/>
      <c r="DJ6" s="127"/>
      <c r="DK6" s="127"/>
      <c r="DL6" s="127"/>
      <c r="DM6" s="127"/>
      <c r="DN6" s="127">
        <v>11.3</v>
      </c>
      <c r="DO6" s="127"/>
      <c r="DP6" s="127"/>
      <c r="DQ6" s="127"/>
      <c r="DR6" s="127"/>
      <c r="DS6" s="127">
        <v>8</v>
      </c>
      <c r="DT6" s="127"/>
      <c r="DU6" s="127"/>
      <c r="DV6" s="127"/>
      <c r="DW6" s="127"/>
      <c r="DX6" s="127"/>
      <c r="DY6" s="127"/>
      <c r="DZ6" s="127"/>
      <c r="EA6" s="127">
        <v>10</v>
      </c>
      <c r="EB6" s="127"/>
      <c r="EC6" s="127"/>
      <c r="ED6" s="127">
        <v>28</v>
      </c>
      <c r="EE6" s="127">
        <v>97.7</v>
      </c>
      <c r="EF6" s="127">
        <v>27</v>
      </c>
      <c r="EG6" s="127"/>
      <c r="EH6" s="127">
        <v>21</v>
      </c>
      <c r="EI6" s="127"/>
      <c r="EJ6" s="127"/>
      <c r="EK6" s="127">
        <v>26.2</v>
      </c>
      <c r="EL6" s="127">
        <v>47</v>
      </c>
      <c r="EM6" s="127">
        <v>90</v>
      </c>
      <c r="EN6" s="127"/>
      <c r="EO6" s="127"/>
      <c r="EP6" s="127"/>
      <c r="EQ6" s="127"/>
      <c r="ER6" s="127">
        <v>244</v>
      </c>
      <c r="ES6" s="127">
        <v>352</v>
      </c>
      <c r="ET6" s="127"/>
      <c r="EU6" s="127">
        <v>94</v>
      </c>
      <c r="EV6" s="127">
        <v>67.900000000000006</v>
      </c>
      <c r="EW6" s="127"/>
      <c r="EX6" s="127"/>
      <c r="EY6" s="127"/>
      <c r="EZ6" s="757"/>
      <c r="FA6" s="127"/>
      <c r="FB6" s="127">
        <v>76.8</v>
      </c>
      <c r="FC6" s="127">
        <v>42.3</v>
      </c>
      <c r="FD6" s="127"/>
      <c r="FE6" s="127"/>
      <c r="FF6" s="127"/>
      <c r="FG6" s="127"/>
      <c r="FH6" s="127">
        <v>12.8</v>
      </c>
      <c r="FI6" s="127"/>
      <c r="FJ6" s="127">
        <v>20</v>
      </c>
      <c r="FK6" s="127"/>
      <c r="FL6" s="127">
        <v>119</v>
      </c>
      <c r="FM6" s="127"/>
      <c r="FN6" s="127"/>
      <c r="FO6" s="127">
        <v>751.6</v>
      </c>
      <c r="FP6" s="127"/>
      <c r="FQ6" s="127"/>
      <c r="FR6" s="127"/>
      <c r="FS6" s="127"/>
      <c r="FT6" s="127"/>
      <c r="FU6" s="127">
        <v>20</v>
      </c>
      <c r="FV6" s="127"/>
      <c r="FW6" s="127">
        <v>32.5</v>
      </c>
      <c r="FX6" s="127"/>
      <c r="FY6" s="127"/>
      <c r="FZ6" s="127"/>
      <c r="GA6" s="127"/>
      <c r="GB6" s="127"/>
      <c r="GC6" s="127"/>
      <c r="GD6" s="127">
        <v>20</v>
      </c>
      <c r="GE6" s="127">
        <v>42</v>
      </c>
      <c r="GF6" s="131">
        <v>1190.5</v>
      </c>
      <c r="GG6" s="127"/>
      <c r="GH6" s="127"/>
      <c r="GI6" s="127"/>
      <c r="GJ6" s="127">
        <v>28</v>
      </c>
      <c r="GK6" s="127"/>
      <c r="GL6" s="127">
        <v>89.8</v>
      </c>
      <c r="GM6" s="127">
        <v>3</v>
      </c>
      <c r="GN6" s="127"/>
      <c r="GO6" s="127">
        <v>21</v>
      </c>
      <c r="GP6" s="127"/>
      <c r="GQ6" s="127"/>
      <c r="GR6" s="127">
        <v>32.4</v>
      </c>
      <c r="GS6" s="127"/>
      <c r="GT6" s="127">
        <v>41</v>
      </c>
      <c r="GU6" s="127"/>
      <c r="GV6" s="127">
        <v>45</v>
      </c>
      <c r="GW6" s="127"/>
      <c r="GX6" s="127">
        <v>198.2</v>
      </c>
      <c r="GY6" s="127"/>
      <c r="GZ6" s="127"/>
      <c r="HA6" s="127"/>
      <c r="HB6" s="127"/>
      <c r="HC6" s="127"/>
      <c r="HD6" s="127">
        <v>287</v>
      </c>
      <c r="HE6" s="127"/>
      <c r="HF6" s="127">
        <v>30</v>
      </c>
      <c r="HG6" s="127"/>
      <c r="HH6" s="127">
        <v>306</v>
      </c>
      <c r="HI6" s="127"/>
      <c r="HJ6" s="127"/>
      <c r="HK6" s="127"/>
      <c r="HL6" s="127"/>
      <c r="HM6" s="127"/>
      <c r="HN6" s="127"/>
      <c r="HO6" s="127"/>
      <c r="HP6" s="127"/>
      <c r="HQ6" s="127"/>
      <c r="HR6" s="127"/>
      <c r="HS6" s="127"/>
      <c r="HT6" s="127"/>
      <c r="HU6" s="127"/>
      <c r="HV6" s="127"/>
      <c r="HW6" s="127"/>
      <c r="HX6" s="127">
        <v>191.4</v>
      </c>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c r="IW6" s="127"/>
      <c r="IX6" s="127"/>
      <c r="IY6" s="127"/>
      <c r="IZ6" s="127"/>
      <c r="JA6" s="127"/>
      <c r="JB6" s="127"/>
      <c r="JC6" s="127"/>
      <c r="JD6" s="127"/>
      <c r="JE6" s="127"/>
      <c r="JF6" s="127"/>
      <c r="JG6" s="127"/>
      <c r="JH6" s="127"/>
      <c r="JI6" s="127"/>
      <c r="JJ6" s="127"/>
      <c r="JK6" s="127"/>
      <c r="JL6" s="127"/>
      <c r="JM6" s="127"/>
      <c r="JN6" s="127"/>
      <c r="JO6" s="127"/>
      <c r="JP6" s="127"/>
      <c r="JQ6" s="127"/>
      <c r="JR6" s="127"/>
      <c r="JS6" s="127"/>
      <c r="JT6" s="127"/>
      <c r="JU6" s="127"/>
      <c r="JV6" s="127"/>
      <c r="JW6" s="127"/>
      <c r="JX6" s="127"/>
      <c r="JY6" s="127"/>
      <c r="JZ6" s="127"/>
      <c r="KA6" s="127"/>
      <c r="KB6" s="127"/>
      <c r="KC6" s="127"/>
      <c r="KD6" s="127"/>
      <c r="KE6" s="127"/>
      <c r="KF6" s="127"/>
      <c r="KG6" s="127"/>
      <c r="KH6" s="127"/>
      <c r="KI6" s="127"/>
      <c r="KJ6" s="127"/>
      <c r="KK6" s="127"/>
      <c r="KL6" s="127"/>
      <c r="KM6" s="127"/>
      <c r="KN6" s="127"/>
      <c r="KO6" s="127"/>
      <c r="KP6" s="127"/>
      <c r="KQ6" s="127"/>
      <c r="KR6" s="127"/>
      <c r="KS6" s="127"/>
      <c r="KT6" s="127"/>
      <c r="KU6" s="127"/>
      <c r="KV6" s="127"/>
      <c r="KW6" s="127"/>
      <c r="KX6" s="127"/>
      <c r="KY6" s="127"/>
      <c r="KZ6" s="127"/>
      <c r="LA6" s="127"/>
      <c r="LB6" s="127"/>
      <c r="LC6" s="127"/>
      <c r="LD6" s="127"/>
      <c r="LE6" s="127"/>
      <c r="LF6" s="127"/>
      <c r="LG6" s="127"/>
      <c r="LH6" s="127"/>
      <c r="LI6" s="127"/>
      <c r="LJ6" s="127"/>
      <c r="LK6" s="127"/>
      <c r="LL6" s="127"/>
      <c r="LM6" s="127"/>
      <c r="LN6" s="127"/>
      <c r="LO6" s="127"/>
      <c r="LP6" s="127"/>
      <c r="LQ6" s="127"/>
      <c r="LR6" s="127"/>
      <c r="LS6" s="127"/>
      <c r="LT6" s="127"/>
      <c r="LU6" s="127"/>
      <c r="LV6" s="127"/>
      <c r="LW6" s="127"/>
      <c r="LX6" s="127"/>
      <c r="LY6" s="127"/>
      <c r="LZ6" s="127"/>
      <c r="MA6" s="127"/>
      <c r="MB6" s="127"/>
      <c r="MC6" s="127"/>
      <c r="MD6" s="127"/>
      <c r="ME6" s="127"/>
      <c r="MF6" s="127"/>
      <c r="MG6" s="127"/>
      <c r="MH6" s="127"/>
      <c r="MI6" s="127"/>
      <c r="MJ6" s="127"/>
      <c r="MK6" s="127"/>
      <c r="ML6" s="127"/>
      <c r="MM6" s="127"/>
      <c r="MN6" s="127"/>
      <c r="MO6" s="127"/>
      <c r="MP6" s="127"/>
      <c r="MR6" s="346">
        <f t="shared" si="1"/>
        <v>3</v>
      </c>
      <c r="MS6" s="346">
        <f t="shared" si="2"/>
        <v>2808</v>
      </c>
      <c r="MT6" s="325">
        <f t="shared" si="3"/>
        <v>42</v>
      </c>
      <c r="MU6" s="772">
        <f t="shared" si="4"/>
        <v>81</v>
      </c>
    </row>
    <row r="7" spans="1:361" ht="30.75" customHeight="1" x14ac:dyDescent="0.35">
      <c r="A7" s="280" t="s">
        <v>71</v>
      </c>
      <c r="B7" s="35" t="s">
        <v>6</v>
      </c>
      <c r="C7" s="35" t="s">
        <v>155</v>
      </c>
      <c r="D7" s="55" t="s">
        <v>297</v>
      </c>
      <c r="E7" s="128">
        <f t="shared" si="0"/>
        <v>35.319285714285719</v>
      </c>
      <c r="F7" s="325"/>
      <c r="G7" s="851">
        <v>32</v>
      </c>
      <c r="H7" s="916"/>
      <c r="I7" s="762">
        <v>9.5</v>
      </c>
      <c r="J7" s="757"/>
      <c r="K7" s="757">
        <v>34</v>
      </c>
      <c r="L7" s="757">
        <v>21</v>
      </c>
      <c r="M7" s="744">
        <v>17.73</v>
      </c>
      <c r="N7" s="678">
        <v>7</v>
      </c>
      <c r="O7" s="757"/>
      <c r="P7" s="887"/>
      <c r="Q7" s="870"/>
      <c r="R7" s="851">
        <v>54</v>
      </c>
      <c r="S7" s="757"/>
      <c r="T7" s="678">
        <v>17.5</v>
      </c>
      <c r="U7" s="887"/>
      <c r="V7" s="678"/>
      <c r="W7" s="819">
        <v>33</v>
      </c>
      <c r="X7" s="678">
        <v>8</v>
      </c>
      <c r="Y7" s="678">
        <v>15</v>
      </c>
      <c r="Z7" s="678">
        <v>39</v>
      </c>
      <c r="AA7" s="757"/>
      <c r="AB7" s="916"/>
      <c r="AC7" s="757"/>
      <c r="AD7" s="295"/>
      <c r="AE7" s="295"/>
      <c r="AF7" s="678"/>
      <c r="AG7" s="126"/>
      <c r="AH7" s="757">
        <v>27</v>
      </c>
      <c r="AI7" s="295">
        <v>59</v>
      </c>
      <c r="AJ7" s="295">
        <v>21</v>
      </c>
      <c r="AK7" s="747">
        <v>14.34</v>
      </c>
      <c r="AL7" s="295">
        <v>10</v>
      </c>
      <c r="AM7" s="295"/>
      <c r="AN7" s="295">
        <v>43</v>
      </c>
      <c r="AO7" s="595"/>
      <c r="AP7" s="887"/>
      <c r="AQ7" s="295"/>
      <c r="AR7" s="295">
        <v>11</v>
      </c>
      <c r="AS7" s="851"/>
      <c r="AT7" s="238"/>
      <c r="AU7" s="649">
        <v>50</v>
      </c>
      <c r="AV7" s="571">
        <v>19.5</v>
      </c>
      <c r="AW7" s="238"/>
      <c r="AX7" s="715"/>
      <c r="AY7" s="295"/>
      <c r="AZ7" s="531">
        <v>22</v>
      </c>
      <c r="BA7" s="433"/>
      <c r="BB7" s="295">
        <v>15</v>
      </c>
      <c r="BC7" s="295"/>
      <c r="BD7" s="678"/>
      <c r="BE7" s="295"/>
      <c r="BF7" s="757"/>
      <c r="BG7" s="238"/>
      <c r="BH7" s="127"/>
      <c r="BI7" s="127">
        <v>10</v>
      </c>
      <c r="BJ7" s="127">
        <v>59</v>
      </c>
      <c r="BK7" s="126">
        <v>23.2</v>
      </c>
      <c r="BL7" s="127"/>
      <c r="BM7" s="126"/>
      <c r="BN7" s="126">
        <v>38</v>
      </c>
      <c r="BO7" s="126"/>
      <c r="BP7" s="887"/>
      <c r="BQ7" s="127"/>
      <c r="BR7" s="127"/>
      <c r="BS7" s="126">
        <v>12</v>
      </c>
      <c r="BT7" s="127"/>
      <c r="BU7" s="127"/>
      <c r="BV7" s="475"/>
      <c r="BW7" s="127"/>
      <c r="BX7" s="127"/>
      <c r="BY7" s="295">
        <v>11.25</v>
      </c>
      <c r="BZ7" s="127"/>
      <c r="CA7" s="127">
        <v>8.5</v>
      </c>
      <c r="CB7" s="126"/>
      <c r="CC7" s="127"/>
      <c r="CD7" s="127">
        <v>7</v>
      </c>
      <c r="CE7" s="127"/>
      <c r="CF7" s="571">
        <v>20</v>
      </c>
      <c r="CG7" s="127">
        <v>26</v>
      </c>
      <c r="CH7" s="715"/>
      <c r="CI7" s="433"/>
      <c r="CJ7" s="409">
        <v>25.3</v>
      </c>
      <c r="CK7" s="295"/>
      <c r="CL7" s="126">
        <v>15</v>
      </c>
      <c r="CM7" s="295"/>
      <c r="CN7" s="127"/>
      <c r="CO7" s="126"/>
      <c r="CP7" s="127">
        <v>14</v>
      </c>
      <c r="CQ7" s="295"/>
      <c r="CR7" s="127">
        <v>30</v>
      </c>
      <c r="CS7" s="127">
        <v>20</v>
      </c>
      <c r="CT7" s="127">
        <v>55.1</v>
      </c>
      <c r="CU7" s="127"/>
      <c r="CV7" s="757"/>
      <c r="CW7" s="127">
        <v>5</v>
      </c>
      <c r="CX7" s="127">
        <v>11.4</v>
      </c>
      <c r="CY7" s="127"/>
      <c r="CZ7" s="127"/>
      <c r="DA7" s="127"/>
      <c r="DB7" s="127"/>
      <c r="DC7" s="127">
        <v>22.2</v>
      </c>
      <c r="DD7" s="127"/>
      <c r="DE7" s="127">
        <v>11</v>
      </c>
      <c r="DF7" s="127">
        <v>42</v>
      </c>
      <c r="DG7" s="887"/>
      <c r="DH7" s="127"/>
      <c r="DI7" s="127"/>
      <c r="DJ7" s="127"/>
      <c r="DK7" s="127"/>
      <c r="DL7" s="127"/>
      <c r="DM7" s="127"/>
      <c r="DN7" s="127">
        <v>10</v>
      </c>
      <c r="DO7" s="127"/>
      <c r="DP7" s="127"/>
      <c r="DQ7" s="127"/>
      <c r="DR7" s="127"/>
      <c r="DS7" s="127">
        <v>14</v>
      </c>
      <c r="DT7" s="127">
        <v>8</v>
      </c>
      <c r="DU7" s="127"/>
      <c r="DV7" s="127"/>
      <c r="DW7" s="127">
        <v>25</v>
      </c>
      <c r="DX7" s="127"/>
      <c r="DY7" s="127">
        <v>14</v>
      </c>
      <c r="DZ7" s="127"/>
      <c r="EA7" s="127">
        <v>7</v>
      </c>
      <c r="EB7" s="127"/>
      <c r="EC7" s="127"/>
      <c r="ED7" s="127">
        <v>14</v>
      </c>
      <c r="EE7" s="127">
        <v>52</v>
      </c>
      <c r="EF7" s="127">
        <v>19</v>
      </c>
      <c r="EG7" s="127"/>
      <c r="EH7" s="127">
        <v>10</v>
      </c>
      <c r="EI7" s="127"/>
      <c r="EJ7" s="127"/>
      <c r="EK7" s="127">
        <v>22.3</v>
      </c>
      <c r="EL7" s="127">
        <v>14.5</v>
      </c>
      <c r="EM7" s="127">
        <v>60</v>
      </c>
      <c r="EN7" s="127"/>
      <c r="EO7" s="127"/>
      <c r="EP7" s="127"/>
      <c r="EQ7" s="127"/>
      <c r="ER7" s="127">
        <v>82</v>
      </c>
      <c r="ES7" s="127">
        <v>30</v>
      </c>
      <c r="ET7" s="127"/>
      <c r="EU7" s="127">
        <v>20.6</v>
      </c>
      <c r="EV7" s="127">
        <v>158.5</v>
      </c>
      <c r="EW7" s="127"/>
      <c r="EX7" s="127"/>
      <c r="EY7" s="127"/>
      <c r="EZ7" s="757"/>
      <c r="FA7" s="127"/>
      <c r="FB7" s="127">
        <v>16.100000000000001</v>
      </c>
      <c r="FC7" s="127">
        <v>13.9</v>
      </c>
      <c r="FD7" s="127"/>
      <c r="FE7" s="127"/>
      <c r="FF7" s="127"/>
      <c r="FG7" s="127"/>
      <c r="FH7" s="127">
        <v>24.6</v>
      </c>
      <c r="FI7" s="127"/>
      <c r="FJ7" s="127">
        <v>12</v>
      </c>
      <c r="FK7" s="127"/>
      <c r="FL7" s="127">
        <v>39</v>
      </c>
      <c r="FM7" s="127"/>
      <c r="FN7" s="127"/>
      <c r="FO7" s="127">
        <v>439.2</v>
      </c>
      <c r="FP7" s="127"/>
      <c r="FQ7" s="127"/>
      <c r="FR7" s="127"/>
      <c r="FS7" s="127"/>
      <c r="FT7" s="127"/>
      <c r="FU7" s="127">
        <v>10</v>
      </c>
      <c r="FV7" s="127"/>
      <c r="FW7" s="127">
        <v>10</v>
      </c>
      <c r="FX7" s="127"/>
      <c r="FY7" s="127"/>
      <c r="FZ7" s="127"/>
      <c r="GA7" s="127"/>
      <c r="GB7" s="127"/>
      <c r="GC7" s="127"/>
      <c r="GD7" s="127">
        <v>15</v>
      </c>
      <c r="GE7" s="127">
        <v>17</v>
      </c>
      <c r="GF7" s="127">
        <v>331.5</v>
      </c>
      <c r="GG7" s="127"/>
      <c r="GH7" s="127"/>
      <c r="GI7" s="127"/>
      <c r="GJ7" s="127">
        <v>14</v>
      </c>
      <c r="GK7" s="127"/>
      <c r="GL7" s="127">
        <v>41.5</v>
      </c>
      <c r="GM7" s="127">
        <v>5</v>
      </c>
      <c r="GN7" s="127"/>
      <c r="GO7" s="127">
        <v>10</v>
      </c>
      <c r="GP7" s="127"/>
      <c r="GQ7" s="127"/>
      <c r="GR7" s="127">
        <v>21</v>
      </c>
      <c r="GS7" s="127"/>
      <c r="GT7" s="127">
        <v>15.5</v>
      </c>
      <c r="GU7" s="127"/>
      <c r="GV7" s="127">
        <v>15</v>
      </c>
      <c r="GW7" s="127"/>
      <c r="GX7" s="127">
        <v>37.299999999999997</v>
      </c>
      <c r="GY7" s="127"/>
      <c r="GZ7" s="127"/>
      <c r="HA7" s="127"/>
      <c r="HB7" s="127"/>
      <c r="HC7" s="127"/>
      <c r="HD7" s="127">
        <v>179</v>
      </c>
      <c r="HE7" s="127"/>
      <c r="HF7" s="127">
        <v>12</v>
      </c>
      <c r="HG7" s="127"/>
      <c r="HH7" s="127">
        <v>60.8</v>
      </c>
      <c r="HI7" s="127"/>
      <c r="HJ7" s="127"/>
      <c r="HK7" s="127"/>
      <c r="HL7" s="127"/>
      <c r="HM7" s="127"/>
      <c r="HN7" s="127"/>
      <c r="HO7" s="127"/>
      <c r="HP7" s="127"/>
      <c r="HQ7" s="127"/>
      <c r="HR7" s="127"/>
      <c r="HS7" s="127"/>
      <c r="HT7" s="127"/>
      <c r="HU7" s="127"/>
      <c r="HV7" s="127"/>
      <c r="HW7" s="127"/>
      <c r="HX7" s="127">
        <v>21</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R7" s="346">
        <f t="shared" si="1"/>
        <v>5</v>
      </c>
      <c r="MS7" s="346">
        <f t="shared" si="2"/>
        <v>439.2</v>
      </c>
      <c r="MT7" s="325">
        <f t="shared" si="3"/>
        <v>19.25</v>
      </c>
      <c r="MU7" s="772">
        <f t="shared" si="4"/>
        <v>84</v>
      </c>
    </row>
    <row r="8" spans="1:361" s="314" customFormat="1" ht="29" x14ac:dyDescent="0.35">
      <c r="A8" s="308" t="s">
        <v>72</v>
      </c>
      <c r="B8" s="320" t="s">
        <v>6</v>
      </c>
      <c r="C8" s="320" t="s">
        <v>155</v>
      </c>
      <c r="D8" s="305" t="s">
        <v>22</v>
      </c>
      <c r="E8" s="326">
        <f t="shared" si="0"/>
        <v>0.12558863991190217</v>
      </c>
      <c r="F8" s="326"/>
      <c r="G8" s="844">
        <v>0.80700000000000005</v>
      </c>
      <c r="H8" s="905"/>
      <c r="I8" s="842">
        <v>0.122</v>
      </c>
      <c r="J8" s="753"/>
      <c r="K8" s="345">
        <v>0.03</v>
      </c>
      <c r="L8" s="746">
        <v>0.14000000000000001</v>
      </c>
      <c r="M8" s="745">
        <v>0.47299999999999998</v>
      </c>
      <c r="N8" s="680">
        <v>0.05</v>
      </c>
      <c r="O8" s="753"/>
      <c r="P8" s="883"/>
      <c r="Q8" s="828">
        <v>0.127</v>
      </c>
      <c r="R8" s="842">
        <v>6.5000000000000002E-2</v>
      </c>
      <c r="S8" s="753"/>
      <c r="T8" s="680">
        <v>0.191</v>
      </c>
      <c r="U8" s="889">
        <v>6.4000000000000001E-2</v>
      </c>
      <c r="V8" s="666"/>
      <c r="W8" s="822">
        <v>0.05</v>
      </c>
      <c r="X8" s="680">
        <v>0.28000000000000003</v>
      </c>
      <c r="Y8" s="759">
        <v>0.28000000000000003</v>
      </c>
      <c r="Z8" s="297">
        <v>1.24E-2</v>
      </c>
      <c r="AA8" s="759">
        <v>0.28000000000000003</v>
      </c>
      <c r="AB8" s="905"/>
      <c r="AC8" s="751">
        <v>0.16800000000000001</v>
      </c>
      <c r="AD8" s="394"/>
      <c r="AE8" s="319"/>
      <c r="AF8" s="666"/>
      <c r="AG8" s="135"/>
      <c r="AH8" s="759">
        <v>0.08</v>
      </c>
      <c r="AI8" s="319">
        <v>0.05</v>
      </c>
      <c r="AJ8" s="319">
        <v>0.16</v>
      </c>
      <c r="AK8" s="746">
        <v>0.25109999999999999</v>
      </c>
      <c r="AL8" s="319">
        <v>0.92</v>
      </c>
      <c r="AM8" s="319"/>
      <c r="AN8" s="297">
        <v>4.3299999999999998E-2</v>
      </c>
      <c r="AO8" s="584"/>
      <c r="AP8" s="883"/>
      <c r="AQ8" s="484">
        <v>2.0000000000000002E-5</v>
      </c>
      <c r="AR8" s="392">
        <v>0.107</v>
      </c>
      <c r="AS8" s="852">
        <v>0.129</v>
      </c>
      <c r="AT8" s="327">
        <v>0.22500000000000001</v>
      </c>
      <c r="AU8" s="631">
        <v>9.6000000000000002E-2</v>
      </c>
      <c r="AV8" s="573">
        <v>0.27700000000000002</v>
      </c>
      <c r="AW8" s="383"/>
      <c r="AX8" s="680">
        <v>0.3</v>
      </c>
      <c r="AY8" s="394"/>
      <c r="AZ8" s="526">
        <v>0.05</v>
      </c>
      <c r="BA8" s="434"/>
      <c r="BB8" s="345">
        <v>0.28000000000000003</v>
      </c>
      <c r="BC8" s="345">
        <v>9.0090090090090089E-3</v>
      </c>
      <c r="BD8" s="680">
        <v>0.26</v>
      </c>
      <c r="BE8" s="319">
        <v>0.191</v>
      </c>
      <c r="BF8" s="753"/>
      <c r="BG8" s="315"/>
      <c r="BH8" s="326"/>
      <c r="BI8" s="326">
        <v>0.02</v>
      </c>
      <c r="BJ8" s="326"/>
      <c r="BK8" s="327">
        <v>0.2358371339</v>
      </c>
      <c r="BL8" s="326"/>
      <c r="BM8" s="327"/>
      <c r="BN8" s="327">
        <v>5.3699999999999998E-2</v>
      </c>
      <c r="BO8" s="327"/>
      <c r="BP8" s="883"/>
      <c r="BQ8" s="326"/>
      <c r="BR8" s="483">
        <v>3.0000000000000001E-5</v>
      </c>
      <c r="BS8" s="327">
        <v>2.1499999999999998E-2</v>
      </c>
      <c r="BT8" s="326"/>
      <c r="BU8" s="326"/>
      <c r="BV8" s="476"/>
      <c r="BW8" s="326"/>
      <c r="BX8" s="326"/>
      <c r="BY8" s="319">
        <v>0.11</v>
      </c>
      <c r="BZ8" s="326"/>
      <c r="CA8" s="326"/>
      <c r="CB8" s="327">
        <v>8.0299999999999996E-2</v>
      </c>
      <c r="CC8" s="326">
        <v>0</v>
      </c>
      <c r="CD8" s="326">
        <v>0.49</v>
      </c>
      <c r="CE8" s="326"/>
      <c r="CF8" s="573">
        <v>0.26700000000000002</v>
      </c>
      <c r="CG8" s="326"/>
      <c r="CH8" s="680">
        <v>0.26</v>
      </c>
      <c r="CI8" s="434"/>
      <c r="CJ8" s="410">
        <v>0.21</v>
      </c>
      <c r="CK8" s="341"/>
      <c r="CL8" s="327">
        <v>0.27</v>
      </c>
      <c r="CM8" s="345">
        <v>0.32</v>
      </c>
      <c r="CN8" s="326"/>
      <c r="CO8" s="327"/>
      <c r="CP8" s="326"/>
      <c r="CQ8" s="319">
        <v>0.158</v>
      </c>
      <c r="CR8" s="326">
        <v>0</v>
      </c>
      <c r="CS8" s="326">
        <v>7.0000000000000007E-2</v>
      </c>
      <c r="CT8" s="326"/>
      <c r="CU8" s="326"/>
      <c r="CV8" s="753"/>
      <c r="CW8" s="326"/>
      <c r="CX8" s="326">
        <v>0.01</v>
      </c>
      <c r="CY8" s="326"/>
      <c r="CZ8" s="326"/>
      <c r="DA8" s="326"/>
      <c r="DB8" s="326">
        <v>0.01</v>
      </c>
      <c r="DC8" s="326">
        <v>0.35</v>
      </c>
      <c r="DD8" s="326"/>
      <c r="DE8" s="326">
        <v>0.17</v>
      </c>
      <c r="DF8" s="326">
        <v>0.06</v>
      </c>
      <c r="DG8" s="883"/>
      <c r="DH8" s="326">
        <v>0.01</v>
      </c>
      <c r="DI8" s="326"/>
      <c r="DJ8" s="326"/>
      <c r="DK8" s="326">
        <v>0</v>
      </c>
      <c r="DL8" s="326"/>
      <c r="DM8" s="326"/>
      <c r="DN8" s="326">
        <v>0.01</v>
      </c>
      <c r="DO8" s="326"/>
      <c r="DP8" s="326"/>
      <c r="DQ8" s="326"/>
      <c r="DR8" s="326"/>
      <c r="DS8" s="326">
        <v>0.06</v>
      </c>
      <c r="DT8" s="326">
        <v>0</v>
      </c>
      <c r="DU8" s="326"/>
      <c r="DV8" s="326"/>
      <c r="DW8" s="326"/>
      <c r="DX8" s="326">
        <v>0</v>
      </c>
      <c r="DY8" s="326"/>
      <c r="DZ8" s="326"/>
      <c r="EA8" s="326">
        <v>0.05</v>
      </c>
      <c r="EB8" s="326">
        <v>0.15</v>
      </c>
      <c r="EC8" s="326">
        <v>0.02</v>
      </c>
      <c r="ED8" s="326">
        <v>0.28000000000000003</v>
      </c>
      <c r="EE8" s="326">
        <v>0.17</v>
      </c>
      <c r="EF8" s="326">
        <v>0.6</v>
      </c>
      <c r="EG8" s="326"/>
      <c r="EH8" s="326">
        <v>0.02</v>
      </c>
      <c r="EI8" s="326"/>
      <c r="EJ8" s="326"/>
      <c r="EK8" s="326">
        <v>0.27</v>
      </c>
      <c r="EL8" s="326">
        <v>0.25</v>
      </c>
      <c r="EM8" s="326">
        <v>0</v>
      </c>
      <c r="EN8" s="326"/>
      <c r="EO8" s="326"/>
      <c r="EP8" s="326"/>
      <c r="EQ8" s="326">
        <v>0.05</v>
      </c>
      <c r="ER8" s="326">
        <v>0.14000000000000001</v>
      </c>
      <c r="ES8" s="326">
        <v>0.03</v>
      </c>
      <c r="ET8" s="326"/>
      <c r="EU8" s="326">
        <v>0.01</v>
      </c>
      <c r="EV8" s="326">
        <v>0.08</v>
      </c>
      <c r="EW8" s="326">
        <v>0.02</v>
      </c>
      <c r="EX8" s="326"/>
      <c r="EY8" s="326"/>
      <c r="EZ8" s="753"/>
      <c r="FA8" s="326"/>
      <c r="FB8" s="326">
        <v>0.02</v>
      </c>
      <c r="FC8" s="326">
        <v>0.05</v>
      </c>
      <c r="FD8" s="326"/>
      <c r="FE8" s="326">
        <v>0.16</v>
      </c>
      <c r="FF8" s="326"/>
      <c r="FG8" s="326">
        <v>0.01</v>
      </c>
      <c r="FH8" s="326">
        <v>0.27</v>
      </c>
      <c r="FI8" s="326"/>
      <c r="FJ8" s="326">
        <v>0.64</v>
      </c>
      <c r="FK8" s="326"/>
      <c r="FL8" s="326">
        <v>7.0000000000000007E-2</v>
      </c>
      <c r="FM8" s="326"/>
      <c r="FN8" s="326"/>
      <c r="FO8" s="326"/>
      <c r="FP8" s="326"/>
      <c r="FQ8" s="326"/>
      <c r="FR8" s="326">
        <v>0</v>
      </c>
      <c r="FS8" s="326"/>
      <c r="FT8" s="326">
        <v>0.19</v>
      </c>
      <c r="FU8" s="326">
        <v>0.02</v>
      </c>
      <c r="FV8" s="326"/>
      <c r="FW8" s="326">
        <v>0.44</v>
      </c>
      <c r="FX8" s="326"/>
      <c r="FY8" s="326"/>
      <c r="FZ8" s="326">
        <v>0.03</v>
      </c>
      <c r="GA8" s="326"/>
      <c r="GB8" s="326"/>
      <c r="GC8" s="326"/>
      <c r="GD8" s="326">
        <v>0.05</v>
      </c>
      <c r="GE8" s="326">
        <v>0.05</v>
      </c>
      <c r="GF8" s="326">
        <v>0.09</v>
      </c>
      <c r="GG8" s="326"/>
      <c r="GH8" s="326"/>
      <c r="GI8" s="326">
        <v>0.03</v>
      </c>
      <c r="GJ8" s="326">
        <v>0.3</v>
      </c>
      <c r="GK8" s="326"/>
      <c r="GL8" s="326">
        <v>0.18</v>
      </c>
      <c r="GM8" s="326">
        <v>0.2</v>
      </c>
      <c r="GN8" s="326"/>
      <c r="GO8" s="326"/>
      <c r="GP8" s="326"/>
      <c r="GQ8" s="326"/>
      <c r="GR8" s="326">
        <v>0.14000000000000001</v>
      </c>
      <c r="GS8" s="326">
        <v>0.3</v>
      </c>
      <c r="GT8" s="326">
        <v>0.28000000000000003</v>
      </c>
      <c r="GU8" s="326">
        <v>0.06</v>
      </c>
      <c r="GV8" s="326">
        <v>0.15</v>
      </c>
      <c r="GW8" s="326"/>
      <c r="GX8" s="326">
        <v>0.04</v>
      </c>
      <c r="GY8" s="326"/>
      <c r="GZ8" s="326"/>
      <c r="HA8" s="326"/>
      <c r="HB8" s="326">
        <v>0.05</v>
      </c>
      <c r="HC8" s="326">
        <v>0.05</v>
      </c>
      <c r="HD8" s="326">
        <v>0.11</v>
      </c>
      <c r="HE8" s="326">
        <v>0.01</v>
      </c>
      <c r="HF8" s="326"/>
      <c r="HG8" s="326"/>
      <c r="HH8" s="326">
        <v>0.03</v>
      </c>
      <c r="HI8" s="326">
        <v>0.02</v>
      </c>
      <c r="HJ8" s="326">
        <v>0.08</v>
      </c>
      <c r="HK8" s="326">
        <v>0.01</v>
      </c>
      <c r="HL8" s="326"/>
      <c r="HM8" s="326"/>
      <c r="HN8" s="326"/>
      <c r="HO8" s="326">
        <v>0.06</v>
      </c>
      <c r="HP8" s="326"/>
      <c r="HQ8" s="326">
        <v>7.0000000000000007E-2</v>
      </c>
      <c r="HR8" s="326">
        <v>0.01</v>
      </c>
      <c r="HS8" s="326">
        <v>0.04</v>
      </c>
      <c r="HT8" s="326">
        <v>0.11</v>
      </c>
      <c r="HU8" s="326">
        <v>7.0000000000000007E-2</v>
      </c>
      <c r="HV8" s="326">
        <v>0.09</v>
      </c>
      <c r="HW8" s="326">
        <v>0.01</v>
      </c>
      <c r="HX8" s="326">
        <v>0.01</v>
      </c>
      <c r="HY8" s="326">
        <v>0.02</v>
      </c>
      <c r="HZ8" s="326">
        <v>0</v>
      </c>
      <c r="IA8" s="326">
        <v>0</v>
      </c>
      <c r="IB8" s="326">
        <v>0.03</v>
      </c>
      <c r="IC8" s="326"/>
      <c r="ID8" s="326">
        <v>0.22</v>
      </c>
      <c r="IE8" s="326"/>
      <c r="IF8" s="326">
        <v>0.01</v>
      </c>
      <c r="IG8" s="326"/>
      <c r="IH8" s="326">
        <v>0</v>
      </c>
      <c r="II8" s="326"/>
      <c r="IJ8" s="326"/>
      <c r="IK8" s="326">
        <v>0.31</v>
      </c>
      <c r="IL8" s="326"/>
      <c r="IM8" s="326">
        <v>0.1</v>
      </c>
      <c r="IN8" s="326">
        <v>0</v>
      </c>
      <c r="IO8" s="326">
        <v>0.28999999999999998</v>
      </c>
      <c r="IP8" s="326">
        <v>0.42</v>
      </c>
      <c r="IQ8" s="326">
        <v>0.15</v>
      </c>
      <c r="IR8" s="326">
        <v>0.43</v>
      </c>
      <c r="IS8" s="326"/>
      <c r="IT8" s="326">
        <v>0.14000000000000001</v>
      </c>
      <c r="IU8" s="326">
        <v>0.08</v>
      </c>
      <c r="IV8" s="326">
        <v>0.06</v>
      </c>
      <c r="IW8" s="326">
        <v>0.05</v>
      </c>
      <c r="IX8" s="326">
        <v>0.02</v>
      </c>
      <c r="IY8" s="326"/>
      <c r="IZ8" s="326">
        <v>0</v>
      </c>
      <c r="JA8" s="326">
        <v>0.12</v>
      </c>
      <c r="JB8" s="326"/>
      <c r="JC8" s="326">
        <v>0.05</v>
      </c>
      <c r="JD8" s="326">
        <v>0.05</v>
      </c>
      <c r="JE8" s="326">
        <v>0.08</v>
      </c>
      <c r="JF8" s="326">
        <v>0.14000000000000001</v>
      </c>
      <c r="JG8" s="326"/>
      <c r="JH8" s="326">
        <v>0.11</v>
      </c>
      <c r="JI8" s="326"/>
      <c r="JJ8" s="326"/>
      <c r="JK8" s="326"/>
      <c r="JL8" s="326">
        <v>0.56999999999999995</v>
      </c>
      <c r="JM8" s="326">
        <v>0.09</v>
      </c>
      <c r="JN8" s="326"/>
      <c r="JO8" s="326">
        <v>0.02</v>
      </c>
      <c r="JP8" s="326"/>
      <c r="JQ8" s="326"/>
      <c r="JR8" s="326">
        <v>0.03</v>
      </c>
      <c r="JS8" s="326"/>
      <c r="JT8" s="326"/>
      <c r="JU8" s="326"/>
      <c r="JV8" s="326">
        <v>0.1</v>
      </c>
      <c r="JW8" s="326"/>
      <c r="JX8" s="326"/>
      <c r="JY8" s="326">
        <v>0.03</v>
      </c>
      <c r="JZ8" s="326">
        <v>0.04</v>
      </c>
      <c r="KA8" s="326">
        <v>0.05</v>
      </c>
      <c r="KB8" s="326">
        <v>0.08</v>
      </c>
      <c r="KC8" s="326"/>
      <c r="KD8" s="326"/>
      <c r="KE8" s="326">
        <v>0.01</v>
      </c>
      <c r="KF8" s="326"/>
      <c r="KG8" s="326">
        <v>0.37</v>
      </c>
      <c r="KH8" s="326"/>
      <c r="KI8" s="326">
        <v>0.16</v>
      </c>
      <c r="KJ8" s="326"/>
      <c r="KK8" s="326"/>
      <c r="KL8" s="326">
        <v>0.3</v>
      </c>
      <c r="KM8" s="326">
        <v>0.08</v>
      </c>
      <c r="KN8" s="326"/>
      <c r="KO8" s="326"/>
      <c r="KP8" s="326">
        <v>0.04</v>
      </c>
      <c r="KQ8" s="326"/>
      <c r="KR8" s="326">
        <v>0.03</v>
      </c>
      <c r="KS8" s="326">
        <v>7.0000000000000007E-2</v>
      </c>
      <c r="KT8" s="326">
        <v>0.08</v>
      </c>
      <c r="KU8" s="326">
        <v>0.24</v>
      </c>
      <c r="KV8" s="326"/>
      <c r="KW8" s="326">
        <v>0.02</v>
      </c>
      <c r="KX8" s="326">
        <v>0.19</v>
      </c>
      <c r="KY8" s="326">
        <v>0.05</v>
      </c>
      <c r="KZ8" s="326"/>
      <c r="LA8" s="326"/>
      <c r="LB8" s="326"/>
      <c r="LC8" s="326"/>
      <c r="LD8" s="326"/>
      <c r="LE8" s="326">
        <v>0.03</v>
      </c>
      <c r="LF8" s="326"/>
      <c r="LG8" s="326">
        <v>0.09</v>
      </c>
      <c r="LH8" s="326"/>
      <c r="LI8" s="326">
        <v>0</v>
      </c>
      <c r="LJ8" s="326">
        <v>0.1</v>
      </c>
      <c r="LK8" s="326"/>
      <c r="LL8" s="326">
        <v>0.05</v>
      </c>
      <c r="LM8" s="326"/>
      <c r="LN8" s="326">
        <v>0.2</v>
      </c>
      <c r="LO8" s="326"/>
      <c r="LP8" s="326">
        <v>0.05</v>
      </c>
      <c r="LQ8" s="326">
        <v>0.14000000000000001</v>
      </c>
      <c r="LR8" s="326">
        <v>0.01</v>
      </c>
      <c r="LS8" s="326">
        <v>0.05</v>
      </c>
      <c r="LT8" s="326">
        <v>0.08</v>
      </c>
      <c r="LU8" s="326">
        <v>0</v>
      </c>
      <c r="LV8" s="326"/>
      <c r="LW8" s="326"/>
      <c r="LX8" s="326">
        <v>0.01</v>
      </c>
      <c r="LY8" s="326"/>
      <c r="LZ8" s="326"/>
      <c r="MA8" s="326">
        <v>0.01</v>
      </c>
      <c r="MB8" s="326"/>
      <c r="MC8" s="326"/>
      <c r="MD8" s="326">
        <v>0.14000000000000001</v>
      </c>
      <c r="ME8" s="326">
        <v>0.26</v>
      </c>
      <c r="MF8" s="326">
        <v>0.01</v>
      </c>
      <c r="MG8" s="326">
        <v>0.05</v>
      </c>
      <c r="MH8" s="326">
        <v>0.14000000000000001</v>
      </c>
      <c r="MI8" s="326">
        <v>0.57999999999999996</v>
      </c>
      <c r="MJ8" s="326">
        <v>0.04</v>
      </c>
      <c r="MK8" s="326">
        <v>0.1</v>
      </c>
      <c r="ML8" s="326">
        <v>0.01</v>
      </c>
      <c r="MM8" s="326"/>
      <c r="MN8" s="326">
        <v>0.02</v>
      </c>
      <c r="MO8" s="326">
        <v>0.08</v>
      </c>
      <c r="MP8" s="326">
        <v>0.03</v>
      </c>
      <c r="MR8" s="353">
        <f t="shared" si="1"/>
        <v>0</v>
      </c>
      <c r="MS8" s="353">
        <f t="shared" si="2"/>
        <v>0.92</v>
      </c>
      <c r="MT8" s="326">
        <f t="shared" si="3"/>
        <v>7.0000000000000007E-2</v>
      </c>
      <c r="MU8" s="772">
        <f t="shared" si="4"/>
        <v>194</v>
      </c>
    </row>
    <row r="9" spans="1:361" ht="43.5" x14ac:dyDescent="0.35">
      <c r="A9" s="280" t="s">
        <v>69</v>
      </c>
      <c r="B9" s="102" t="s">
        <v>63</v>
      </c>
      <c r="C9" s="102" t="s">
        <v>155</v>
      </c>
      <c r="D9" s="57" t="s">
        <v>21</v>
      </c>
      <c r="E9" s="128">
        <f t="shared" si="0"/>
        <v>11964.879310344828</v>
      </c>
      <c r="F9" s="325"/>
      <c r="G9" s="872">
        <v>78759</v>
      </c>
      <c r="H9" s="902">
        <v>3691</v>
      </c>
      <c r="I9" s="872">
        <v>1206</v>
      </c>
      <c r="J9" s="750"/>
      <c r="K9" s="750">
        <v>424</v>
      </c>
      <c r="L9" s="750">
        <v>198</v>
      </c>
      <c r="M9" s="743">
        <v>29337</v>
      </c>
      <c r="N9" s="663">
        <v>306</v>
      </c>
      <c r="O9" s="750"/>
      <c r="P9" s="880">
        <v>1267</v>
      </c>
      <c r="Q9" s="834">
        <v>1261</v>
      </c>
      <c r="R9" s="841">
        <v>966</v>
      </c>
      <c r="S9" s="750"/>
      <c r="T9" s="663">
        <v>40821</v>
      </c>
      <c r="U9" s="880">
        <v>5913</v>
      </c>
      <c r="V9" s="663"/>
      <c r="W9" s="806">
        <v>1256</v>
      </c>
      <c r="X9" s="663">
        <v>309</v>
      </c>
      <c r="Y9" s="663">
        <v>11647</v>
      </c>
      <c r="Z9" s="663">
        <v>402</v>
      </c>
      <c r="AA9" s="750">
        <v>842</v>
      </c>
      <c r="AB9" s="902">
        <v>4291</v>
      </c>
      <c r="AC9" s="750">
        <v>14617</v>
      </c>
      <c r="AD9" s="391"/>
      <c r="AE9" s="391"/>
      <c r="AF9" s="663"/>
      <c r="AG9" s="520"/>
      <c r="AH9" s="750">
        <v>661</v>
      </c>
      <c r="AI9" s="391">
        <v>35</v>
      </c>
      <c r="AJ9" s="391">
        <v>206</v>
      </c>
      <c r="AK9" s="750">
        <v>34290</v>
      </c>
      <c r="AL9" s="391">
        <v>25</v>
      </c>
      <c r="AM9" s="391"/>
      <c r="AN9" s="391">
        <v>6196</v>
      </c>
      <c r="AO9" s="581"/>
      <c r="AP9" s="880">
        <v>1310</v>
      </c>
      <c r="AQ9" s="391">
        <v>3225</v>
      </c>
      <c r="AR9" s="391">
        <v>1002</v>
      </c>
      <c r="AS9" s="841">
        <v>1244</v>
      </c>
      <c r="AT9" s="129">
        <v>17737</v>
      </c>
      <c r="AU9" s="628">
        <v>940</v>
      </c>
      <c r="AV9" s="556">
        <v>47153</v>
      </c>
      <c r="AW9" s="237"/>
      <c r="AX9" s="661">
        <v>18405</v>
      </c>
      <c r="AY9" s="391"/>
      <c r="AZ9" s="523">
        <v>1001</v>
      </c>
      <c r="BA9" s="432"/>
      <c r="BB9" s="338">
        <v>13677</v>
      </c>
      <c r="BC9" s="391">
        <v>333</v>
      </c>
      <c r="BD9" s="663">
        <v>850</v>
      </c>
      <c r="BE9" s="391">
        <v>12705</v>
      </c>
      <c r="BF9" s="750"/>
      <c r="BG9" s="237"/>
      <c r="BH9" s="127"/>
      <c r="BI9" s="130">
        <v>1782</v>
      </c>
      <c r="BJ9" s="127">
        <v>247</v>
      </c>
      <c r="BK9" s="129">
        <v>163791</v>
      </c>
      <c r="BL9" s="127"/>
      <c r="BM9" s="129"/>
      <c r="BN9" s="129">
        <v>6324</v>
      </c>
      <c r="BO9" s="129"/>
      <c r="BP9" s="880">
        <v>655</v>
      </c>
      <c r="BQ9" s="127"/>
      <c r="BR9" s="325">
        <v>3053</v>
      </c>
      <c r="BS9" s="129">
        <v>5993</v>
      </c>
      <c r="BT9" s="127"/>
      <c r="BU9" s="127"/>
      <c r="BV9" s="475">
        <v>16826</v>
      </c>
      <c r="BW9" s="127"/>
      <c r="BX9" s="127"/>
      <c r="BY9" s="338">
        <v>12203</v>
      </c>
      <c r="BZ9" s="127"/>
      <c r="CA9" s="127">
        <v>705</v>
      </c>
      <c r="CB9" s="129">
        <v>80956</v>
      </c>
      <c r="CC9" s="127">
        <v>278</v>
      </c>
      <c r="CD9" s="127">
        <v>773</v>
      </c>
      <c r="CE9" s="130">
        <v>1347</v>
      </c>
      <c r="CF9" s="556">
        <v>49431</v>
      </c>
      <c r="CG9" s="127"/>
      <c r="CH9" s="661">
        <v>18368</v>
      </c>
      <c r="CI9" s="536"/>
      <c r="CJ9" s="408">
        <v>144639</v>
      </c>
      <c r="CK9" s="338"/>
      <c r="CL9" s="129">
        <v>13829</v>
      </c>
      <c r="CM9" s="391">
        <v>683</v>
      </c>
      <c r="CN9" s="127"/>
      <c r="CO9" s="129">
        <v>4602</v>
      </c>
      <c r="CP9" s="130">
        <v>12810</v>
      </c>
      <c r="CQ9" s="391">
        <v>12768</v>
      </c>
      <c r="CR9" s="127">
        <v>40</v>
      </c>
      <c r="CS9" s="127">
        <v>109</v>
      </c>
      <c r="CT9" s="127"/>
      <c r="CU9" s="127"/>
      <c r="CV9" s="750"/>
      <c r="CW9" s="127">
        <v>645</v>
      </c>
      <c r="CX9" s="130">
        <v>1211</v>
      </c>
      <c r="CY9" s="127"/>
      <c r="CZ9" s="127"/>
      <c r="DA9" s="127"/>
      <c r="DB9" s="130">
        <v>6080</v>
      </c>
      <c r="DC9" s="130">
        <v>143851</v>
      </c>
      <c r="DD9" s="127"/>
      <c r="DE9" s="130">
        <v>5183</v>
      </c>
      <c r="DF9" s="130">
        <v>6517</v>
      </c>
      <c r="DG9" s="880">
        <v>473</v>
      </c>
      <c r="DH9" s="127">
        <v>301</v>
      </c>
      <c r="DI9" s="127"/>
      <c r="DJ9" s="127"/>
      <c r="DK9" s="130">
        <v>3096</v>
      </c>
      <c r="DL9" s="127">
        <v>710</v>
      </c>
      <c r="DM9" s="127"/>
      <c r="DN9" s="130">
        <v>1120</v>
      </c>
      <c r="DO9" s="127"/>
      <c r="DP9" s="127"/>
      <c r="DQ9" s="127"/>
      <c r="DR9" s="127"/>
      <c r="DS9" s="130">
        <v>14670</v>
      </c>
      <c r="DT9" s="127">
        <v>320</v>
      </c>
      <c r="DU9" s="127"/>
      <c r="DV9" s="127"/>
      <c r="DW9" s="130">
        <v>4290</v>
      </c>
      <c r="DX9" s="127">
        <v>428</v>
      </c>
      <c r="DY9" s="127">
        <v>562</v>
      </c>
      <c r="DZ9" s="127"/>
      <c r="EA9" s="127">
        <v>419</v>
      </c>
      <c r="EB9" s="130">
        <v>1248</v>
      </c>
      <c r="EC9" s="130">
        <v>1531</v>
      </c>
      <c r="ED9" s="130">
        <v>53213</v>
      </c>
      <c r="EE9" s="127">
        <v>914</v>
      </c>
      <c r="EF9" s="130">
        <v>1128</v>
      </c>
      <c r="EG9" s="127"/>
      <c r="EH9" s="130">
        <v>6756</v>
      </c>
      <c r="EI9" s="127"/>
      <c r="EJ9" s="127"/>
      <c r="EK9" s="130">
        <v>140077</v>
      </c>
      <c r="EL9" s="130">
        <v>15332</v>
      </c>
      <c r="EM9" s="127">
        <v>244</v>
      </c>
      <c r="EN9" s="127"/>
      <c r="EO9" s="127"/>
      <c r="EP9" s="127"/>
      <c r="EQ9" s="130">
        <v>29106</v>
      </c>
      <c r="ER9" s="130">
        <v>14877</v>
      </c>
      <c r="ES9" s="127">
        <v>40</v>
      </c>
      <c r="ET9" s="127"/>
      <c r="EU9" s="127">
        <v>349</v>
      </c>
      <c r="EV9" s="127">
        <v>235</v>
      </c>
      <c r="EW9" s="130">
        <v>17677</v>
      </c>
      <c r="EX9" s="127">
        <v>103</v>
      </c>
      <c r="EY9" s="127"/>
      <c r="EZ9" s="750"/>
      <c r="FA9" s="127">
        <v>723</v>
      </c>
      <c r="FB9" s="130">
        <v>1055</v>
      </c>
      <c r="FC9" s="127">
        <v>899</v>
      </c>
      <c r="FD9" s="127"/>
      <c r="FE9" s="127">
        <v>138</v>
      </c>
      <c r="FF9" s="127"/>
      <c r="FG9" s="130">
        <v>6872</v>
      </c>
      <c r="FH9" s="130">
        <v>142042</v>
      </c>
      <c r="FI9" s="127"/>
      <c r="FJ9" s="130">
        <v>4710</v>
      </c>
      <c r="FK9" s="127"/>
      <c r="FL9" s="130">
        <v>6791</v>
      </c>
      <c r="FM9" s="127"/>
      <c r="FN9" s="127"/>
      <c r="FO9" s="127"/>
      <c r="FP9" s="127"/>
      <c r="FQ9" s="127"/>
      <c r="FR9" s="130">
        <v>2843</v>
      </c>
      <c r="FS9" s="127"/>
      <c r="FT9" s="127">
        <v>250</v>
      </c>
      <c r="FU9" s="127">
        <v>703</v>
      </c>
      <c r="FV9" s="127">
        <v>501</v>
      </c>
      <c r="FW9" s="130">
        <v>1026</v>
      </c>
      <c r="FX9" s="127"/>
      <c r="FY9" s="127"/>
      <c r="FZ9" s="130">
        <v>5065</v>
      </c>
      <c r="GA9" s="127"/>
      <c r="GB9" s="127"/>
      <c r="GC9" s="127"/>
      <c r="GD9" s="130">
        <v>15052</v>
      </c>
      <c r="GE9" s="130">
        <v>11856</v>
      </c>
      <c r="GF9" s="130">
        <v>89918</v>
      </c>
      <c r="GG9" s="130">
        <v>4498</v>
      </c>
      <c r="GH9" s="127"/>
      <c r="GI9" s="130">
        <v>1829</v>
      </c>
      <c r="GJ9" s="130">
        <v>53936</v>
      </c>
      <c r="GK9" s="127"/>
      <c r="GL9" s="130">
        <v>1251</v>
      </c>
      <c r="GM9" s="127">
        <v>545</v>
      </c>
      <c r="GN9" s="127"/>
      <c r="GO9" s="127"/>
      <c r="GP9" s="127"/>
      <c r="GQ9" s="127"/>
      <c r="GR9" s="130">
        <v>164959</v>
      </c>
      <c r="GS9" s="130">
        <v>12998</v>
      </c>
      <c r="GT9" s="130">
        <v>14170</v>
      </c>
      <c r="GU9" s="130">
        <v>3394</v>
      </c>
      <c r="GV9" s="127">
        <v>307</v>
      </c>
      <c r="GW9" s="127"/>
      <c r="GX9" s="130">
        <v>4782</v>
      </c>
      <c r="GY9" s="127"/>
      <c r="GZ9" s="127"/>
      <c r="HA9" s="127"/>
      <c r="HB9" s="130">
        <v>29492</v>
      </c>
      <c r="HC9" s="127">
        <v>592</v>
      </c>
      <c r="HD9" s="130">
        <v>17143</v>
      </c>
      <c r="HE9" s="127">
        <v>397</v>
      </c>
      <c r="HF9" s="127">
        <v>330</v>
      </c>
      <c r="HG9" s="127"/>
      <c r="HH9" s="127">
        <v>268</v>
      </c>
      <c r="HI9" s="130">
        <v>1359</v>
      </c>
      <c r="HJ9" s="127">
        <v>224</v>
      </c>
      <c r="HK9" s="130">
        <v>2128</v>
      </c>
      <c r="HL9" s="130">
        <v>1356</v>
      </c>
      <c r="HM9" s="127"/>
      <c r="HN9" s="127">
        <v>50</v>
      </c>
      <c r="HO9" s="127">
        <v>494</v>
      </c>
      <c r="HP9" s="127"/>
      <c r="HQ9" s="127">
        <v>28</v>
      </c>
      <c r="HR9" s="130">
        <v>1454</v>
      </c>
      <c r="HS9" s="130">
        <v>2654</v>
      </c>
      <c r="HT9" s="127">
        <v>356</v>
      </c>
      <c r="HU9" s="127">
        <v>87</v>
      </c>
      <c r="HV9" s="325">
        <v>1376</v>
      </c>
      <c r="HW9" s="130">
        <v>1072</v>
      </c>
      <c r="HX9" s="127">
        <v>773</v>
      </c>
      <c r="HY9" s="127">
        <v>7</v>
      </c>
      <c r="HZ9" s="127">
        <v>14</v>
      </c>
      <c r="IA9" s="127">
        <v>703</v>
      </c>
      <c r="IB9" s="130">
        <v>1286</v>
      </c>
      <c r="IC9" s="127"/>
      <c r="ID9" s="127">
        <v>209</v>
      </c>
      <c r="IE9" s="127"/>
      <c r="IF9" s="130">
        <v>8464</v>
      </c>
      <c r="IG9" s="130">
        <v>1527</v>
      </c>
      <c r="IH9" s="130">
        <v>16677</v>
      </c>
      <c r="II9" s="127"/>
      <c r="IJ9" s="127"/>
      <c r="IK9" s="130">
        <v>146957</v>
      </c>
      <c r="IL9" s="127">
        <v>909</v>
      </c>
      <c r="IM9" s="127">
        <v>652</v>
      </c>
      <c r="IN9" s="127">
        <v>592</v>
      </c>
      <c r="IO9" s="130">
        <v>4983</v>
      </c>
      <c r="IP9" s="130">
        <v>2342</v>
      </c>
      <c r="IQ9" s="127">
        <v>10</v>
      </c>
      <c r="IR9" s="130">
        <v>2019</v>
      </c>
      <c r="IS9" s="127"/>
      <c r="IT9" s="130">
        <v>5124</v>
      </c>
      <c r="IU9" s="130">
        <v>6932</v>
      </c>
      <c r="IV9" s="130">
        <v>7986</v>
      </c>
      <c r="IW9" s="130">
        <v>7855</v>
      </c>
      <c r="IX9" s="130">
        <v>1753</v>
      </c>
      <c r="IY9" s="127"/>
      <c r="IZ9" s="130">
        <v>3239</v>
      </c>
      <c r="JA9" s="130">
        <v>4638</v>
      </c>
      <c r="JB9" s="127"/>
      <c r="JC9" s="130">
        <v>2590</v>
      </c>
      <c r="JD9" s="127">
        <v>283</v>
      </c>
      <c r="JE9" s="130">
        <v>3882</v>
      </c>
      <c r="JF9" s="127">
        <v>122</v>
      </c>
      <c r="JG9" s="127"/>
      <c r="JH9" s="127">
        <v>162</v>
      </c>
      <c r="JI9" s="127"/>
      <c r="JJ9" s="130">
        <v>33992</v>
      </c>
      <c r="JK9" s="127"/>
      <c r="JL9" s="130">
        <v>1270</v>
      </c>
      <c r="JM9" s="127">
        <v>127</v>
      </c>
      <c r="JN9" s="127"/>
      <c r="JO9" s="127">
        <v>52</v>
      </c>
      <c r="JP9" s="127"/>
      <c r="JQ9" s="127"/>
      <c r="JR9" s="130">
        <v>5006</v>
      </c>
      <c r="JS9" s="127"/>
      <c r="JT9" s="127"/>
      <c r="JU9" s="127"/>
      <c r="JV9" s="127">
        <v>20</v>
      </c>
      <c r="JW9" s="127">
        <v>771</v>
      </c>
      <c r="JX9" s="127"/>
      <c r="JY9" s="127">
        <v>441</v>
      </c>
      <c r="JZ9" s="130">
        <v>13574</v>
      </c>
      <c r="KA9" s="130">
        <v>15406</v>
      </c>
      <c r="KB9" s="130">
        <v>84550</v>
      </c>
      <c r="KC9" s="130">
        <v>4295</v>
      </c>
      <c r="KD9" s="127"/>
      <c r="KE9" s="127">
        <v>978</v>
      </c>
      <c r="KF9" s="127"/>
      <c r="KG9" s="127">
        <v>279</v>
      </c>
      <c r="KH9" s="127"/>
      <c r="KI9" s="127">
        <v>705</v>
      </c>
      <c r="KJ9" s="127"/>
      <c r="KK9" s="130">
        <v>2853</v>
      </c>
      <c r="KL9" s="130">
        <v>57183</v>
      </c>
      <c r="KM9" s="130">
        <v>5296</v>
      </c>
      <c r="KN9" s="130">
        <v>1200</v>
      </c>
      <c r="KO9" s="130">
        <v>1739</v>
      </c>
      <c r="KP9" s="127">
        <v>727</v>
      </c>
      <c r="KQ9" s="127">
        <v>519</v>
      </c>
      <c r="KR9" s="130">
        <v>7493</v>
      </c>
      <c r="KS9" s="130">
        <v>62321</v>
      </c>
      <c r="KT9" s="127">
        <v>294</v>
      </c>
      <c r="KU9" s="127">
        <v>821</v>
      </c>
      <c r="KV9" s="127"/>
      <c r="KW9" s="130">
        <v>6824</v>
      </c>
      <c r="KX9" s="127">
        <v>134</v>
      </c>
      <c r="KY9" s="130">
        <v>15657</v>
      </c>
      <c r="KZ9" s="127"/>
      <c r="LA9" s="130">
        <v>1030</v>
      </c>
      <c r="LB9" s="127"/>
      <c r="LC9" s="130">
        <v>1051</v>
      </c>
      <c r="LD9" s="127"/>
      <c r="LE9" s="130">
        <v>1117</v>
      </c>
      <c r="LF9" s="127"/>
      <c r="LG9" s="130">
        <v>3789</v>
      </c>
      <c r="LH9" s="127"/>
      <c r="LI9" s="127">
        <v>65</v>
      </c>
      <c r="LJ9" s="130">
        <v>88555</v>
      </c>
      <c r="LK9" s="127">
        <v>327</v>
      </c>
      <c r="LL9" s="127">
        <v>118</v>
      </c>
      <c r="LM9" s="127"/>
      <c r="LN9" s="130">
        <v>13552</v>
      </c>
      <c r="LO9" s="130">
        <v>11579</v>
      </c>
      <c r="LP9" s="130">
        <v>3339</v>
      </c>
      <c r="LQ9" s="127">
        <v>257</v>
      </c>
      <c r="LR9" s="127">
        <v>275</v>
      </c>
      <c r="LS9" s="130">
        <v>17408</v>
      </c>
      <c r="LT9" s="130">
        <v>1815</v>
      </c>
      <c r="LU9" s="127">
        <v>295</v>
      </c>
      <c r="LV9" s="130">
        <v>1223</v>
      </c>
      <c r="LW9" s="127"/>
      <c r="LX9" s="130">
        <v>5376</v>
      </c>
      <c r="LY9" s="127"/>
      <c r="LZ9" s="127"/>
      <c r="MA9" s="130">
        <v>7398</v>
      </c>
      <c r="MB9" s="127"/>
      <c r="MC9" s="127"/>
      <c r="MD9" s="130">
        <v>1472</v>
      </c>
      <c r="ME9" s="130">
        <v>5855</v>
      </c>
      <c r="MF9" s="127">
        <v>130</v>
      </c>
      <c r="MG9" s="130">
        <v>32273</v>
      </c>
      <c r="MH9" s="127">
        <v>812</v>
      </c>
      <c r="MI9" s="130">
        <v>1016</v>
      </c>
      <c r="MJ9" s="127">
        <v>809</v>
      </c>
      <c r="MK9" s="130">
        <v>18231</v>
      </c>
      <c r="ML9" s="127">
        <v>512</v>
      </c>
      <c r="MM9" s="127">
        <v>285</v>
      </c>
      <c r="MN9" s="127">
        <v>376</v>
      </c>
      <c r="MO9" s="127">
        <v>632</v>
      </c>
      <c r="MP9" s="127">
        <v>264</v>
      </c>
      <c r="MR9" s="346">
        <f t="shared" si="1"/>
        <v>7</v>
      </c>
      <c r="MS9" s="346">
        <f t="shared" si="2"/>
        <v>164959</v>
      </c>
      <c r="MT9" s="325">
        <f t="shared" si="3"/>
        <v>1298</v>
      </c>
      <c r="MU9" s="772">
        <f t="shared" si="4"/>
        <v>232</v>
      </c>
    </row>
    <row r="10" spans="1:361" ht="29" x14ac:dyDescent="0.35">
      <c r="A10" s="280" t="s">
        <v>73</v>
      </c>
      <c r="B10" s="38" t="s">
        <v>8</v>
      </c>
      <c r="C10" s="38" t="s">
        <v>0</v>
      </c>
      <c r="D10" s="58" t="s">
        <v>29</v>
      </c>
      <c r="E10" s="236">
        <f t="shared" si="0"/>
        <v>1.6483071083615082</v>
      </c>
      <c r="F10" s="336"/>
      <c r="G10" s="840">
        <v>1.5</v>
      </c>
      <c r="H10" s="901"/>
      <c r="I10" s="840">
        <v>1.7</v>
      </c>
      <c r="J10" s="749"/>
      <c r="K10" s="749">
        <v>2.2599999999999998</v>
      </c>
      <c r="L10" s="749">
        <v>0.87</v>
      </c>
      <c r="M10" s="749">
        <v>1.28</v>
      </c>
      <c r="N10" s="662">
        <v>3.02</v>
      </c>
      <c r="O10" s="749"/>
      <c r="P10" s="887"/>
      <c r="Q10" s="827">
        <v>1.0032000000000001</v>
      </c>
      <c r="R10" s="879">
        <v>1.39</v>
      </c>
      <c r="S10" s="749"/>
      <c r="T10" s="662">
        <v>1.51</v>
      </c>
      <c r="U10" s="879"/>
      <c r="V10" s="445">
        <v>1.23</v>
      </c>
      <c r="W10" s="805"/>
      <c r="X10" s="662"/>
      <c r="Y10" s="662">
        <v>1.93</v>
      </c>
      <c r="Z10" s="662">
        <v>0.8</v>
      </c>
      <c r="AA10" s="749"/>
      <c r="AB10" s="901">
        <v>0.38</v>
      </c>
      <c r="AC10" s="749">
        <v>1.1399999999999999</v>
      </c>
      <c r="AD10" s="390"/>
      <c r="AE10" s="390">
        <f>155762/228012</f>
        <v>0.68313071241864465</v>
      </c>
      <c r="AF10" s="662">
        <v>1.17</v>
      </c>
      <c r="AG10" s="137"/>
      <c r="AH10" s="749">
        <v>2.14</v>
      </c>
      <c r="AI10" s="390"/>
      <c r="AJ10" s="390">
        <v>2.35</v>
      </c>
      <c r="AK10" s="662">
        <v>1.32</v>
      </c>
      <c r="AL10" s="390">
        <v>3.26</v>
      </c>
      <c r="AM10" s="390"/>
      <c r="AN10" s="390"/>
      <c r="AO10" s="580"/>
      <c r="AP10" s="887"/>
      <c r="AQ10" s="390">
        <v>1.2</v>
      </c>
      <c r="AR10" s="390">
        <v>1.1399999999999999</v>
      </c>
      <c r="AS10" s="840">
        <v>0.97819999999999996</v>
      </c>
      <c r="AT10" s="471"/>
      <c r="AU10" s="627"/>
      <c r="AV10" s="555">
        <v>1.8</v>
      </c>
      <c r="AW10" s="749"/>
      <c r="AX10" s="718">
        <v>2.2999999999999998</v>
      </c>
      <c r="AY10" s="445">
        <v>2.71</v>
      </c>
      <c r="AZ10" s="522">
        <v>0.95</v>
      </c>
      <c r="BA10" s="435">
        <v>1.59</v>
      </c>
      <c r="BB10" s="337">
        <v>0.98</v>
      </c>
      <c r="BC10" s="390">
        <v>0.7</v>
      </c>
      <c r="BD10" s="662"/>
      <c r="BE10" s="390">
        <v>1.1200000000000001</v>
      </c>
      <c r="BF10" s="749"/>
      <c r="BG10" s="239">
        <v>1.67</v>
      </c>
      <c r="BH10" s="127"/>
      <c r="BI10" s="136">
        <v>1.61</v>
      </c>
      <c r="BJ10" s="127"/>
      <c r="BK10" s="137">
        <v>0.95</v>
      </c>
      <c r="BL10" s="127"/>
      <c r="BM10" s="137"/>
      <c r="BN10" s="137"/>
      <c r="BO10" s="137"/>
      <c r="BP10" s="887"/>
      <c r="BQ10" s="127"/>
      <c r="BR10" s="398">
        <v>0.82</v>
      </c>
      <c r="BS10" s="137"/>
      <c r="BT10" s="127"/>
      <c r="BU10" s="127"/>
      <c r="BV10" s="478"/>
      <c r="BW10" s="127"/>
      <c r="BX10" s="127"/>
      <c r="BY10" s="337"/>
      <c r="BZ10" s="127"/>
      <c r="CA10" s="127"/>
      <c r="CB10" s="137">
        <v>1.23</v>
      </c>
      <c r="CC10" s="127"/>
      <c r="CD10" s="136">
        <v>4.25</v>
      </c>
      <c r="CE10" s="136">
        <v>0.53</v>
      </c>
      <c r="CF10" s="555">
        <v>1.8</v>
      </c>
      <c r="CG10" s="127"/>
      <c r="CH10" s="720">
        <v>2.2999999999999998</v>
      </c>
      <c r="CI10" s="703">
        <v>2.17</v>
      </c>
      <c r="CJ10" s="411">
        <v>5.14</v>
      </c>
      <c r="CK10" s="337"/>
      <c r="CL10" s="137">
        <v>1.63</v>
      </c>
      <c r="CM10" s="390"/>
      <c r="CN10" s="127"/>
      <c r="CO10" s="137"/>
      <c r="CP10" s="127"/>
      <c r="CQ10" s="390">
        <v>1.17</v>
      </c>
      <c r="CR10" s="127"/>
      <c r="CS10" s="127"/>
      <c r="CT10" s="127"/>
      <c r="CU10" s="127"/>
      <c r="CV10" s="749"/>
      <c r="CW10" s="136">
        <v>2.92</v>
      </c>
      <c r="CX10" s="136">
        <v>1.31</v>
      </c>
      <c r="CY10" s="127"/>
      <c r="CZ10" s="127"/>
      <c r="DA10" s="127"/>
      <c r="DB10" s="127"/>
      <c r="DC10" s="136">
        <v>0.94</v>
      </c>
      <c r="DD10" s="136">
        <v>2.98</v>
      </c>
      <c r="DE10" s="136"/>
      <c r="DF10" s="136">
        <v>0.66</v>
      </c>
      <c r="DG10" s="887"/>
      <c r="DH10" s="136">
        <v>0.28999999999999998</v>
      </c>
      <c r="DI10" s="127"/>
      <c r="DJ10" s="127"/>
      <c r="DK10" s="127"/>
      <c r="DL10" s="127"/>
      <c r="DM10" s="127"/>
      <c r="DN10" s="136">
        <v>0.4</v>
      </c>
      <c r="DO10" s="127"/>
      <c r="DP10" s="127"/>
      <c r="DQ10" s="127"/>
      <c r="DR10" s="127"/>
      <c r="DS10" s="127"/>
      <c r="DT10" s="136">
        <v>0.17</v>
      </c>
      <c r="DU10" s="127"/>
      <c r="DV10" s="136">
        <v>1.26</v>
      </c>
      <c r="DW10" s="127"/>
      <c r="DX10" s="127"/>
      <c r="DY10" s="127"/>
      <c r="DZ10" s="127"/>
      <c r="EA10" s="136">
        <v>3.63</v>
      </c>
      <c r="EB10" s="127"/>
      <c r="EC10" s="136">
        <v>0.49</v>
      </c>
      <c r="ED10" s="127"/>
      <c r="EE10" s="136">
        <v>0.5</v>
      </c>
      <c r="EF10" s="136">
        <v>1.06</v>
      </c>
      <c r="EG10" s="136">
        <v>24.1</v>
      </c>
      <c r="EH10" s="127"/>
      <c r="EI10" s="136">
        <v>4.95</v>
      </c>
      <c r="EJ10" s="127"/>
      <c r="EK10" s="136">
        <v>5.15</v>
      </c>
      <c r="EL10" s="136">
        <v>2.1</v>
      </c>
      <c r="EM10" s="127"/>
      <c r="EN10" s="127"/>
      <c r="EO10" s="127"/>
      <c r="EP10" s="127"/>
      <c r="EQ10" s="127"/>
      <c r="ER10" s="136">
        <v>1.1100000000000001</v>
      </c>
      <c r="ES10" s="127"/>
      <c r="ET10" s="136">
        <v>0.65</v>
      </c>
      <c r="EU10" s="127"/>
      <c r="EV10" s="136">
        <v>1.55</v>
      </c>
      <c r="EW10" s="127"/>
      <c r="EX10" s="127"/>
      <c r="EY10" s="136">
        <v>1.18</v>
      </c>
      <c r="EZ10" s="749"/>
      <c r="FA10" s="136">
        <v>2.76</v>
      </c>
      <c r="FB10" s="136">
        <v>1.31</v>
      </c>
      <c r="FC10" s="127"/>
      <c r="FD10" s="127"/>
      <c r="FE10" s="127"/>
      <c r="FF10" s="127"/>
      <c r="FG10" s="127"/>
      <c r="FH10" s="127"/>
      <c r="FI10" s="127"/>
      <c r="FJ10" s="136">
        <v>0.97</v>
      </c>
      <c r="FK10" s="127"/>
      <c r="FL10" s="136">
        <v>0.8</v>
      </c>
      <c r="FM10" s="127"/>
      <c r="FN10" s="127"/>
      <c r="FO10" s="127"/>
      <c r="FP10" s="136">
        <v>0.68</v>
      </c>
      <c r="FQ10" s="127"/>
      <c r="FR10" s="136">
        <v>0.82</v>
      </c>
      <c r="FS10" s="127"/>
      <c r="FT10" s="136">
        <v>0.97</v>
      </c>
      <c r="FU10" s="136">
        <v>0.14000000000000001</v>
      </c>
      <c r="FV10" s="127"/>
      <c r="FW10" s="136">
        <v>0.66</v>
      </c>
      <c r="FX10" s="127"/>
      <c r="FY10" s="127"/>
      <c r="FZ10" s="136">
        <v>0.48</v>
      </c>
      <c r="GA10" s="127"/>
      <c r="GB10" s="127"/>
      <c r="GC10" s="127"/>
      <c r="GD10" s="127"/>
      <c r="GE10" s="136">
        <v>1.72</v>
      </c>
      <c r="GF10" s="136">
        <v>1.17</v>
      </c>
      <c r="GG10" s="127"/>
      <c r="GH10" s="127"/>
      <c r="GI10" s="127"/>
      <c r="GJ10" s="127"/>
      <c r="GK10" s="136">
        <v>0.9</v>
      </c>
      <c r="GL10" s="136">
        <v>0.48</v>
      </c>
      <c r="GM10" s="127"/>
      <c r="GN10" s="127"/>
      <c r="GO10" s="127"/>
      <c r="GP10" s="136">
        <v>5</v>
      </c>
      <c r="GQ10" s="127"/>
      <c r="GR10" s="136">
        <v>4.76</v>
      </c>
      <c r="GS10" s="127"/>
      <c r="GT10" s="136">
        <v>2.37</v>
      </c>
      <c r="GU10" s="127"/>
      <c r="GV10" s="127"/>
      <c r="GW10" s="127"/>
      <c r="GX10" s="136">
        <v>2.52</v>
      </c>
      <c r="GY10" s="127"/>
      <c r="GZ10" s="136">
        <v>0.94</v>
      </c>
      <c r="HA10" s="127"/>
      <c r="HB10" s="127"/>
      <c r="HC10" s="127"/>
      <c r="HD10" s="136">
        <v>1.06</v>
      </c>
      <c r="HE10" s="136">
        <v>1.4</v>
      </c>
      <c r="HF10" s="127"/>
      <c r="HG10" s="136">
        <v>0.62</v>
      </c>
      <c r="HH10" s="127"/>
      <c r="HI10" s="136">
        <v>4.0199999999999996</v>
      </c>
      <c r="HJ10" s="127"/>
      <c r="HK10" s="136">
        <v>2.8</v>
      </c>
      <c r="HL10" s="136">
        <v>0.66</v>
      </c>
      <c r="HM10" s="127"/>
      <c r="HN10" s="127"/>
      <c r="HO10" s="136">
        <v>1.43</v>
      </c>
      <c r="HP10" s="127"/>
      <c r="HQ10" s="136">
        <v>1.51</v>
      </c>
      <c r="HR10" s="136">
        <v>1.21</v>
      </c>
      <c r="HS10" s="127"/>
      <c r="HT10" s="136">
        <v>2.52</v>
      </c>
      <c r="HU10" s="136">
        <v>0.69</v>
      </c>
      <c r="HV10" s="136"/>
      <c r="HW10" s="136">
        <v>1.21</v>
      </c>
      <c r="HX10" s="127"/>
      <c r="HY10" s="127"/>
      <c r="HZ10" s="136">
        <v>1</v>
      </c>
      <c r="IA10" s="127"/>
      <c r="IB10" s="136">
        <v>1.88</v>
      </c>
      <c r="IC10" s="127"/>
      <c r="ID10" s="127"/>
      <c r="IE10" s="127"/>
      <c r="IF10" s="127"/>
      <c r="IG10" s="136">
        <v>2.19</v>
      </c>
      <c r="IH10" s="127"/>
      <c r="II10" s="127"/>
      <c r="IJ10" s="127"/>
      <c r="IK10" s="127"/>
      <c r="IL10" s="127"/>
      <c r="IM10" s="136">
        <v>0.86</v>
      </c>
      <c r="IN10" s="127"/>
      <c r="IO10" s="136">
        <v>0.98</v>
      </c>
      <c r="IP10" s="127"/>
      <c r="IQ10" s="127"/>
      <c r="IR10" s="136">
        <v>3</v>
      </c>
      <c r="IS10" s="136">
        <v>2.81</v>
      </c>
      <c r="IT10" s="136">
        <v>0.78</v>
      </c>
      <c r="IU10" s="136">
        <v>1.07</v>
      </c>
      <c r="IV10" s="136">
        <v>0.75</v>
      </c>
      <c r="IW10" s="127"/>
      <c r="IX10" s="136">
        <v>1.1299999999999999</v>
      </c>
      <c r="IY10" s="127"/>
      <c r="IZ10" s="136">
        <v>0.56999999999999995</v>
      </c>
      <c r="JA10" s="136">
        <v>0.6</v>
      </c>
      <c r="JB10" s="127"/>
      <c r="JC10" s="136">
        <v>1.79</v>
      </c>
      <c r="JD10" s="127"/>
      <c r="JE10" s="127"/>
      <c r="JF10" s="136">
        <v>1.43</v>
      </c>
      <c r="JG10" s="136">
        <v>1.51</v>
      </c>
      <c r="JH10" s="127"/>
      <c r="JI10" s="127"/>
      <c r="JJ10" s="127"/>
      <c r="JK10" s="136">
        <v>3.74</v>
      </c>
      <c r="JL10" s="136">
        <v>0.62</v>
      </c>
      <c r="JM10" s="136">
        <v>1.1599999999999999</v>
      </c>
      <c r="JN10" s="127"/>
      <c r="JO10" s="136">
        <v>0.43</v>
      </c>
      <c r="JP10" s="127"/>
      <c r="JQ10" s="127"/>
      <c r="JR10" s="136">
        <v>0.47</v>
      </c>
      <c r="JS10" s="127"/>
      <c r="JT10" s="127"/>
      <c r="JU10" s="127"/>
      <c r="JV10" s="127"/>
      <c r="JW10" s="127"/>
      <c r="JX10" s="136">
        <v>0.77</v>
      </c>
      <c r="JY10" s="136">
        <v>0.4</v>
      </c>
      <c r="JZ10" s="127"/>
      <c r="KA10" s="127"/>
      <c r="KB10" s="127"/>
      <c r="KC10" s="127"/>
      <c r="KD10" s="136">
        <v>0.6</v>
      </c>
      <c r="KE10" s="136">
        <v>1.8</v>
      </c>
      <c r="KF10" s="127"/>
      <c r="KG10" s="136">
        <v>2.2400000000000002</v>
      </c>
      <c r="KH10" s="127"/>
      <c r="KI10" s="127"/>
      <c r="KJ10" s="127"/>
      <c r="KK10" s="136">
        <v>0.47</v>
      </c>
      <c r="KL10" s="127"/>
      <c r="KM10" s="136">
        <v>0.44</v>
      </c>
      <c r="KN10" s="127"/>
      <c r="KO10" s="127"/>
      <c r="KP10" s="127"/>
      <c r="KQ10" s="127"/>
      <c r="KR10" s="127"/>
      <c r="KS10" s="136">
        <v>0.71</v>
      </c>
      <c r="KT10" s="136">
        <v>0.72</v>
      </c>
      <c r="KU10" s="127"/>
      <c r="KV10" s="136">
        <v>2.99</v>
      </c>
      <c r="KW10" s="127"/>
      <c r="KX10" s="136">
        <v>0.32</v>
      </c>
      <c r="KY10" s="127"/>
      <c r="KZ10" s="127"/>
      <c r="LA10" s="136">
        <v>0.36</v>
      </c>
      <c r="LB10" s="136">
        <v>1.82</v>
      </c>
      <c r="LC10" s="127"/>
      <c r="LD10" s="136">
        <v>1.07</v>
      </c>
      <c r="LE10" s="136">
        <v>1.87</v>
      </c>
      <c r="LF10" s="136">
        <v>0.98</v>
      </c>
      <c r="LG10" s="127"/>
      <c r="LH10" s="127"/>
      <c r="LI10" s="127"/>
      <c r="LJ10" s="127"/>
      <c r="LK10" s="136">
        <v>1.67</v>
      </c>
      <c r="LL10" s="127"/>
      <c r="LM10" s="127"/>
      <c r="LN10" s="136">
        <v>0.74</v>
      </c>
      <c r="LO10" s="136">
        <v>2.17</v>
      </c>
      <c r="LP10" s="127"/>
      <c r="LQ10" s="136">
        <v>0.98</v>
      </c>
      <c r="LR10" s="127"/>
      <c r="LS10" s="127"/>
      <c r="LT10" s="127"/>
      <c r="LU10" s="136">
        <v>1.03</v>
      </c>
      <c r="LV10" s="136">
        <v>1.28</v>
      </c>
      <c r="LW10" s="127"/>
      <c r="LX10" s="127"/>
      <c r="LY10" s="127"/>
      <c r="LZ10" s="136">
        <v>1.1200000000000001</v>
      </c>
      <c r="MA10" s="127"/>
      <c r="MB10" s="127"/>
      <c r="MC10" s="136">
        <v>1.99</v>
      </c>
      <c r="MD10" s="127"/>
      <c r="ME10" s="127"/>
      <c r="MF10" s="127"/>
      <c r="MG10" s="127"/>
      <c r="MH10" s="123"/>
      <c r="MI10" s="136">
        <v>1.23</v>
      </c>
      <c r="MJ10" s="127"/>
      <c r="MK10" s="136">
        <v>1.01</v>
      </c>
      <c r="ML10" s="136">
        <v>1.18</v>
      </c>
      <c r="MM10" s="127"/>
      <c r="MN10" s="127"/>
      <c r="MO10" s="136">
        <v>0.62</v>
      </c>
      <c r="MP10" s="127"/>
      <c r="MR10" s="362">
        <f t="shared" si="1"/>
        <v>0.14000000000000001</v>
      </c>
      <c r="MS10" s="362">
        <f t="shared" si="2"/>
        <v>24.1</v>
      </c>
      <c r="MT10" s="336">
        <f t="shared" si="3"/>
        <v>1.17</v>
      </c>
      <c r="MU10" s="772">
        <f t="shared" si="4"/>
        <v>145</v>
      </c>
    </row>
    <row r="11" spans="1:361" s="314" customFormat="1" ht="43.5" x14ac:dyDescent="0.35">
      <c r="A11" s="308" t="s">
        <v>148</v>
      </c>
      <c r="B11" s="320" t="s">
        <v>6</v>
      </c>
      <c r="C11" s="320" t="s">
        <v>147</v>
      </c>
      <c r="D11" s="322" t="s">
        <v>301</v>
      </c>
      <c r="E11" s="330">
        <f t="shared" si="0"/>
        <v>0.82727083333333329</v>
      </c>
      <c r="F11" s="326"/>
      <c r="G11" s="746">
        <v>0.91</v>
      </c>
      <c r="H11" s="925">
        <v>0.999</v>
      </c>
      <c r="I11" s="842">
        <v>0.75649999999999995</v>
      </c>
      <c r="J11" s="751">
        <v>0.83620000000000005</v>
      </c>
      <c r="K11" s="758"/>
      <c r="L11" s="758">
        <v>1</v>
      </c>
      <c r="M11" s="751">
        <v>0.95509999999999995</v>
      </c>
      <c r="N11" s="650"/>
      <c r="O11" s="758"/>
      <c r="P11" s="889">
        <v>0.99</v>
      </c>
      <c r="Q11" s="832">
        <v>0.98</v>
      </c>
      <c r="R11" s="852">
        <v>0.85</v>
      </c>
      <c r="S11" s="751">
        <v>0.9</v>
      </c>
      <c r="T11" s="680">
        <v>0.92</v>
      </c>
      <c r="U11" s="892"/>
      <c r="V11" s="446">
        <v>0.69</v>
      </c>
      <c r="W11" s="820"/>
      <c r="X11" s="650"/>
      <c r="Y11" s="759">
        <v>0.99</v>
      </c>
      <c r="Z11" s="680">
        <v>0.8</v>
      </c>
      <c r="AA11" s="759">
        <v>0.92</v>
      </c>
      <c r="AB11" s="889">
        <v>1</v>
      </c>
      <c r="AC11" s="758"/>
      <c r="AD11" s="296"/>
      <c r="AE11" s="319"/>
      <c r="AF11" s="650"/>
      <c r="AG11" s="327">
        <v>0.86680000000000001</v>
      </c>
      <c r="AH11" s="758"/>
      <c r="AI11" s="319"/>
      <c r="AJ11" s="319">
        <v>1</v>
      </c>
      <c r="AK11" s="680">
        <v>0.93</v>
      </c>
      <c r="AL11" s="296"/>
      <c r="AM11" s="296"/>
      <c r="AN11" s="680">
        <v>0.97160000000000002</v>
      </c>
      <c r="AO11" s="596"/>
      <c r="AP11" s="889">
        <v>0.99</v>
      </c>
      <c r="AQ11" s="319">
        <v>0.90159999999999996</v>
      </c>
      <c r="AR11" s="319">
        <v>0.1996</v>
      </c>
      <c r="AS11" s="857">
        <v>0.98</v>
      </c>
      <c r="AT11" s="472"/>
      <c r="AU11" s="759">
        <v>0.85</v>
      </c>
      <c r="AV11" s="573">
        <v>0.91</v>
      </c>
      <c r="AW11" s="758"/>
      <c r="AX11" s="680">
        <v>1</v>
      </c>
      <c r="AY11" s="446">
        <v>0.7</v>
      </c>
      <c r="AZ11" s="532">
        <v>0.9</v>
      </c>
      <c r="BA11" s="492">
        <v>0.24</v>
      </c>
      <c r="BB11" s="319">
        <v>0.99</v>
      </c>
      <c r="BC11" s="319">
        <v>0.84</v>
      </c>
      <c r="BD11" s="680">
        <v>0.94299999999999995</v>
      </c>
      <c r="BE11" s="296"/>
      <c r="BF11" s="759">
        <v>0.75690000000000002</v>
      </c>
      <c r="BG11" s="315"/>
      <c r="BH11" s="310"/>
      <c r="BI11" s="310"/>
      <c r="BJ11" s="310"/>
      <c r="BK11" s="327">
        <v>0.1706</v>
      </c>
      <c r="BL11" s="310"/>
      <c r="BM11" s="327"/>
      <c r="BN11" s="486">
        <v>0.99739999999999995</v>
      </c>
      <c r="BO11" s="327">
        <v>0.3</v>
      </c>
      <c r="BP11" s="889">
        <v>0.99</v>
      </c>
      <c r="BQ11" s="310"/>
      <c r="BR11" s="310"/>
      <c r="BS11" s="327">
        <v>0.108</v>
      </c>
      <c r="BT11" s="310"/>
      <c r="BU11" s="310"/>
      <c r="BV11" s="477"/>
      <c r="BW11" s="310"/>
      <c r="BX11" s="310"/>
      <c r="BY11" s="319">
        <v>0.98</v>
      </c>
      <c r="BZ11" s="310"/>
      <c r="CA11" s="310"/>
      <c r="CB11" s="327"/>
      <c r="CC11" s="310"/>
      <c r="CD11" s="310"/>
      <c r="CE11" s="310"/>
      <c r="CF11" s="573">
        <v>0.89</v>
      </c>
      <c r="CG11" s="310"/>
      <c r="CH11" s="680">
        <v>1</v>
      </c>
      <c r="CI11" s="701">
        <v>0.66</v>
      </c>
      <c r="CJ11" s="410">
        <v>0.81</v>
      </c>
      <c r="CK11" s="296"/>
      <c r="CL11" s="327"/>
      <c r="CM11" s="319">
        <v>0.95</v>
      </c>
      <c r="CN11" s="310"/>
      <c r="CO11" s="327"/>
      <c r="CP11" s="310"/>
      <c r="CQ11" s="296"/>
      <c r="CR11" s="310"/>
      <c r="CS11" s="316"/>
      <c r="CT11" s="316"/>
      <c r="CU11" s="316"/>
      <c r="CV11" s="759">
        <v>0.71819999999999995</v>
      </c>
      <c r="CW11" s="316"/>
      <c r="CX11" s="316"/>
      <c r="CY11" s="316"/>
      <c r="CZ11" s="316"/>
      <c r="DA11" s="316"/>
      <c r="DB11" s="316"/>
      <c r="DC11" s="316"/>
      <c r="DD11" s="316"/>
      <c r="DE11" s="316"/>
      <c r="DF11" s="316"/>
      <c r="DG11" s="889">
        <v>0.99</v>
      </c>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759">
        <v>0.67849999999999999</v>
      </c>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c r="LJ11" s="316"/>
      <c r="LK11" s="316"/>
      <c r="LL11" s="316"/>
      <c r="LM11" s="316"/>
      <c r="LN11" s="316"/>
      <c r="LO11" s="316"/>
      <c r="LP11" s="316"/>
      <c r="LQ11" s="316"/>
      <c r="LR11" s="316"/>
      <c r="LS11" s="316"/>
      <c r="LT11" s="316"/>
      <c r="LU11" s="316"/>
      <c r="LV11" s="316"/>
      <c r="LW11" s="316"/>
      <c r="LX11" s="316"/>
      <c r="LY11" s="316"/>
      <c r="LZ11" s="316"/>
      <c r="MA11" s="316"/>
      <c r="MB11" s="316"/>
      <c r="MC11" s="316"/>
      <c r="MD11" s="316"/>
      <c r="ME11" s="316"/>
      <c r="MF11" s="316"/>
      <c r="MG11" s="316"/>
      <c r="MH11" s="316"/>
      <c r="MI11" s="316"/>
      <c r="MJ11" s="316"/>
      <c r="MK11" s="316"/>
      <c r="ML11" s="316"/>
      <c r="MM11" s="316"/>
      <c r="MN11" s="316"/>
      <c r="MO11" s="316"/>
      <c r="MP11" s="316"/>
      <c r="MR11" s="353">
        <f t="shared" si="1"/>
        <v>0.108</v>
      </c>
      <c r="MS11" s="353">
        <f t="shared" si="2"/>
        <v>1</v>
      </c>
      <c r="MT11" s="330">
        <f t="shared" si="3"/>
        <v>0.91</v>
      </c>
      <c r="MU11" s="772">
        <f t="shared" si="4"/>
        <v>48</v>
      </c>
    </row>
    <row r="12" spans="1:361" x14ac:dyDescent="0.35">
      <c r="A12" s="280" t="s">
        <v>74</v>
      </c>
      <c r="B12" s="35" t="s">
        <v>63</v>
      </c>
      <c r="C12" s="35" t="s">
        <v>10</v>
      </c>
      <c r="D12" s="60" t="s">
        <v>272</v>
      </c>
      <c r="E12" s="128">
        <f t="shared" si="0"/>
        <v>29816.821052631578</v>
      </c>
      <c r="F12" s="325"/>
      <c r="G12" s="872">
        <v>52188</v>
      </c>
      <c r="H12" s="902">
        <v>11001</v>
      </c>
      <c r="I12" s="872">
        <v>7911</v>
      </c>
      <c r="J12" s="750"/>
      <c r="K12" s="750">
        <v>2882</v>
      </c>
      <c r="L12" s="750"/>
      <c r="M12" s="750">
        <v>308383</v>
      </c>
      <c r="N12" s="663">
        <v>3629</v>
      </c>
      <c r="O12" s="750"/>
      <c r="P12" s="880">
        <v>5932</v>
      </c>
      <c r="Q12" s="834">
        <v>2949</v>
      </c>
      <c r="R12" s="841">
        <v>1005</v>
      </c>
      <c r="S12" s="750">
        <v>3777</v>
      </c>
      <c r="T12" s="663">
        <v>52924</v>
      </c>
      <c r="U12" s="880"/>
      <c r="V12" s="678">
        <v>184384</v>
      </c>
      <c r="W12" s="806">
        <v>1311</v>
      </c>
      <c r="X12" s="663">
        <v>3069</v>
      </c>
      <c r="Y12" s="663">
        <v>26792</v>
      </c>
      <c r="Z12" s="663"/>
      <c r="AA12" s="750">
        <v>4193</v>
      </c>
      <c r="AB12" s="902">
        <v>9708</v>
      </c>
      <c r="AC12" s="750">
        <v>35352</v>
      </c>
      <c r="AD12" s="523">
        <v>37498</v>
      </c>
      <c r="AE12" s="523">
        <v>5474</v>
      </c>
      <c r="AF12" s="663">
        <v>16129</v>
      </c>
      <c r="AG12" s="520"/>
      <c r="AH12" s="750">
        <v>1592</v>
      </c>
      <c r="AI12" s="523"/>
      <c r="AJ12" s="523"/>
      <c r="AK12" s="663">
        <v>298643</v>
      </c>
      <c r="AL12" s="523"/>
      <c r="AM12" s="523"/>
      <c r="AN12" s="523">
        <v>75019</v>
      </c>
      <c r="AO12" s="581"/>
      <c r="AP12" s="880">
        <v>5260</v>
      </c>
      <c r="AQ12" s="523">
        <v>5626</v>
      </c>
      <c r="AR12" s="523"/>
      <c r="AS12" s="841">
        <v>3021</v>
      </c>
      <c r="AT12" s="520">
        <v>86192</v>
      </c>
      <c r="AU12" s="628">
        <v>893</v>
      </c>
      <c r="AV12" s="556">
        <v>52041</v>
      </c>
      <c r="AW12" s="750"/>
      <c r="AX12" s="661">
        <v>16263</v>
      </c>
      <c r="AY12" s="531">
        <v>177678</v>
      </c>
      <c r="AZ12" s="523">
        <v>1351</v>
      </c>
      <c r="BA12" s="536">
        <v>845</v>
      </c>
      <c r="BB12" s="523">
        <v>26284</v>
      </c>
      <c r="BC12" s="523"/>
      <c r="BD12" s="663">
        <v>4126</v>
      </c>
      <c r="BE12" s="523">
        <v>37043</v>
      </c>
      <c r="BF12" s="750"/>
      <c r="BG12" s="523">
        <v>2799</v>
      </c>
      <c r="BH12" s="521">
        <v>1141</v>
      </c>
      <c r="BI12" s="521">
        <v>4570</v>
      </c>
      <c r="BJ12" s="521">
        <v>13072</v>
      </c>
      <c r="BK12" s="520">
        <v>202212</v>
      </c>
      <c r="BL12" s="521">
        <v>1921</v>
      </c>
      <c r="BM12" s="520">
        <v>13871</v>
      </c>
      <c r="BN12" s="520">
        <v>72037</v>
      </c>
      <c r="BO12" s="520">
        <v>66739</v>
      </c>
      <c r="BP12" s="880">
        <v>4833</v>
      </c>
      <c r="BQ12" s="521"/>
      <c r="BR12" s="518">
        <v>5113</v>
      </c>
      <c r="BS12" s="520"/>
      <c r="BT12" s="521">
        <v>1336</v>
      </c>
      <c r="BU12" s="521">
        <v>2100</v>
      </c>
      <c r="BV12" s="548">
        <v>82493</v>
      </c>
      <c r="BW12" s="521"/>
      <c r="BX12" s="521"/>
      <c r="BY12" s="523">
        <v>0</v>
      </c>
      <c r="BZ12" s="521"/>
      <c r="CA12" s="521">
        <v>7322</v>
      </c>
      <c r="CB12" s="520">
        <v>217550</v>
      </c>
      <c r="CC12" s="521"/>
      <c r="CD12" s="521"/>
      <c r="CE12" s="521"/>
      <c r="CF12" s="556">
        <v>51953</v>
      </c>
      <c r="CG12" s="521"/>
      <c r="CH12" s="514">
        <v>14114</v>
      </c>
      <c r="CI12" s="433">
        <v>173426</v>
      </c>
      <c r="CJ12" s="535">
        <v>148980</v>
      </c>
      <c r="CK12" s="523"/>
      <c r="CL12" s="520">
        <v>24756</v>
      </c>
      <c r="CM12" s="523">
        <v>3931</v>
      </c>
      <c r="CN12" s="521"/>
      <c r="CO12" s="520">
        <v>7251</v>
      </c>
      <c r="CP12" s="521"/>
      <c r="CQ12" s="523">
        <v>38215</v>
      </c>
      <c r="CR12" s="521"/>
      <c r="CS12" s="521"/>
      <c r="CT12" s="521">
        <v>105782</v>
      </c>
      <c r="CU12" s="521">
        <v>14607</v>
      </c>
      <c r="CV12" s="750"/>
      <c r="CW12" s="521">
        <v>2650</v>
      </c>
      <c r="CX12" s="521">
        <v>4068</v>
      </c>
      <c r="CY12" s="521">
        <v>2438</v>
      </c>
      <c r="CZ12" s="521">
        <v>1710</v>
      </c>
      <c r="DA12" s="521"/>
      <c r="DB12" s="521">
        <v>7423</v>
      </c>
      <c r="DC12" s="521">
        <v>202869</v>
      </c>
      <c r="DD12" s="521">
        <v>2012</v>
      </c>
      <c r="DE12" s="521">
        <v>3713</v>
      </c>
      <c r="DF12" s="521">
        <v>65444</v>
      </c>
      <c r="DG12" s="880">
        <v>4652</v>
      </c>
      <c r="DH12" s="521"/>
      <c r="DI12" s="521"/>
      <c r="DJ12" s="521">
        <v>16164</v>
      </c>
      <c r="DK12" s="521">
        <v>5453</v>
      </c>
      <c r="DL12" s="521">
        <v>6758</v>
      </c>
      <c r="DM12" s="521"/>
      <c r="DN12" s="521"/>
      <c r="DO12" s="521">
        <v>2346</v>
      </c>
      <c r="DP12" s="521"/>
      <c r="DQ12" s="521">
        <v>2584</v>
      </c>
      <c r="DR12" s="521">
        <v>1020</v>
      </c>
      <c r="DS12" s="521"/>
      <c r="DT12" s="521">
        <v>2237</v>
      </c>
      <c r="DU12" s="521"/>
      <c r="DV12" s="521"/>
      <c r="DW12" s="521">
        <v>3106</v>
      </c>
      <c r="DX12" s="521">
        <v>202</v>
      </c>
      <c r="DY12" s="521"/>
      <c r="DZ12" s="521"/>
      <c r="EA12" s="521"/>
      <c r="EB12" s="521">
        <v>2153</v>
      </c>
      <c r="EC12" s="521">
        <v>3770</v>
      </c>
      <c r="ED12" s="521">
        <v>51029</v>
      </c>
      <c r="EE12" s="521"/>
      <c r="EF12" s="521"/>
      <c r="EG12" s="521">
        <v>8139</v>
      </c>
      <c r="EH12" s="521"/>
      <c r="EI12" s="521">
        <v>1135</v>
      </c>
      <c r="EJ12" s="521"/>
      <c r="EK12" s="521">
        <v>144161</v>
      </c>
      <c r="EL12" s="521"/>
      <c r="EM12" s="521"/>
      <c r="EN12" s="521"/>
      <c r="EO12" s="521"/>
      <c r="EP12" s="521"/>
      <c r="EQ12" s="521"/>
      <c r="ER12" s="521">
        <v>39939</v>
      </c>
      <c r="ES12" s="521"/>
      <c r="ET12" s="521"/>
      <c r="EU12" s="521"/>
      <c r="EV12" s="521">
        <v>5929</v>
      </c>
      <c r="EW12" s="521">
        <v>99685</v>
      </c>
      <c r="EX12" s="521"/>
      <c r="EY12" s="521">
        <v>13880</v>
      </c>
      <c r="EZ12" s="750"/>
      <c r="FA12" s="521">
        <v>2323</v>
      </c>
      <c r="FB12" s="521">
        <v>3439</v>
      </c>
      <c r="FC12" s="521">
        <v>2196</v>
      </c>
      <c r="FD12" s="521"/>
      <c r="FE12" s="521">
        <v>1651</v>
      </c>
      <c r="FF12" s="521"/>
      <c r="FG12" s="521">
        <v>7064</v>
      </c>
      <c r="FH12" s="521">
        <v>195562</v>
      </c>
      <c r="FI12" s="521">
        <v>2098</v>
      </c>
      <c r="FJ12" s="521">
        <v>4264</v>
      </c>
      <c r="FK12" s="521"/>
      <c r="FL12" s="521"/>
      <c r="FM12" s="521"/>
      <c r="FN12" s="521">
        <v>13397</v>
      </c>
      <c r="FO12" s="521">
        <v>31012</v>
      </c>
      <c r="FP12" s="521"/>
      <c r="FQ12" s="521"/>
      <c r="FR12" s="521">
        <v>5113</v>
      </c>
      <c r="FS12" s="521"/>
      <c r="FT12" s="521">
        <v>1060</v>
      </c>
      <c r="FU12" s="521"/>
      <c r="FV12" s="521">
        <v>5532</v>
      </c>
      <c r="FW12" s="521"/>
      <c r="FX12" s="521"/>
      <c r="FY12" s="521"/>
      <c r="FZ12" s="521"/>
      <c r="GA12" s="521"/>
      <c r="GB12" s="521">
        <v>617</v>
      </c>
      <c r="GC12" s="521"/>
      <c r="GD12" s="521"/>
      <c r="GE12" s="521">
        <v>45566</v>
      </c>
      <c r="GF12" s="521"/>
      <c r="GG12" s="521">
        <v>3131</v>
      </c>
      <c r="GH12" s="521"/>
      <c r="GI12" s="521">
        <v>3324</v>
      </c>
      <c r="GJ12" s="521">
        <v>48375</v>
      </c>
      <c r="GK12" s="521">
        <v>6445</v>
      </c>
      <c r="GL12" s="521"/>
      <c r="GM12" s="521"/>
      <c r="GN12" s="521"/>
      <c r="GO12" s="521">
        <v>23119</v>
      </c>
      <c r="GP12" s="521">
        <v>1112</v>
      </c>
      <c r="GQ12" s="521"/>
      <c r="GR12" s="521">
        <v>135799</v>
      </c>
      <c r="GS12" s="521"/>
      <c r="GT12" s="521">
        <v>20452</v>
      </c>
      <c r="GU12" s="521"/>
      <c r="GV12" s="521"/>
      <c r="GW12" s="521">
        <v>3518</v>
      </c>
      <c r="GX12" s="521">
        <v>9138</v>
      </c>
      <c r="GY12" s="521"/>
      <c r="GZ12" s="521"/>
      <c r="HA12" s="521"/>
      <c r="HB12" s="521"/>
      <c r="HC12" s="521"/>
      <c r="HD12" s="521">
        <v>38036</v>
      </c>
      <c r="HE12" s="521">
        <v>2346</v>
      </c>
      <c r="HF12" s="521">
        <v>3675</v>
      </c>
      <c r="HG12" s="521"/>
      <c r="HH12" s="521"/>
      <c r="HI12" s="521">
        <v>25308</v>
      </c>
      <c r="HJ12" s="521"/>
      <c r="HK12" s="521"/>
      <c r="HL12" s="521">
        <v>7575</v>
      </c>
      <c r="HM12" s="521">
        <v>8655</v>
      </c>
      <c r="HN12" s="521"/>
      <c r="HO12" s="521"/>
      <c r="HP12" s="521"/>
      <c r="HQ12" s="521">
        <v>1363</v>
      </c>
      <c r="HR12" s="521">
        <v>13796</v>
      </c>
      <c r="HS12" s="521">
        <v>10702</v>
      </c>
      <c r="HT12" s="521">
        <v>2187</v>
      </c>
      <c r="HU12" s="521">
        <v>228</v>
      </c>
      <c r="HV12" s="518">
        <v>8138</v>
      </c>
      <c r="HW12" s="521">
        <v>3737</v>
      </c>
      <c r="HX12" s="521">
        <v>1930</v>
      </c>
      <c r="HY12" s="521">
        <v>2264</v>
      </c>
      <c r="HZ12" s="521"/>
      <c r="IA12" s="521"/>
      <c r="IB12" s="521"/>
      <c r="IC12" s="521"/>
      <c r="ID12" s="521">
        <v>1579</v>
      </c>
      <c r="IE12" s="521"/>
      <c r="IF12" s="521">
        <v>6779</v>
      </c>
      <c r="IG12" s="521"/>
      <c r="IH12" s="521"/>
      <c r="II12" s="521"/>
      <c r="IJ12" s="521"/>
      <c r="IK12" s="521">
        <v>193820</v>
      </c>
      <c r="IL12" s="521">
        <v>2177</v>
      </c>
      <c r="IM12" s="521"/>
      <c r="IN12" s="521"/>
      <c r="IO12" s="521">
        <v>4344</v>
      </c>
      <c r="IP12" s="521"/>
      <c r="IQ12" s="521">
        <v>2873</v>
      </c>
      <c r="IR12" s="521"/>
      <c r="IS12" s="521">
        <v>3749</v>
      </c>
      <c r="IT12" s="521"/>
      <c r="IU12" s="521">
        <v>63696</v>
      </c>
      <c r="IV12" s="521">
        <v>2496</v>
      </c>
      <c r="IW12" s="521">
        <v>12795</v>
      </c>
      <c r="IX12" s="521"/>
      <c r="IY12" s="521">
        <v>2150</v>
      </c>
      <c r="IZ12" s="521">
        <v>5669</v>
      </c>
      <c r="JA12" s="521"/>
      <c r="JB12" s="521">
        <v>22491</v>
      </c>
      <c r="JC12" s="521"/>
      <c r="JD12" s="521">
        <v>3019</v>
      </c>
      <c r="JE12" s="521"/>
      <c r="JF12" s="521">
        <v>1146</v>
      </c>
      <c r="JG12" s="521">
        <v>992</v>
      </c>
      <c r="JH12" s="521"/>
      <c r="JI12" s="521">
        <v>2452</v>
      </c>
      <c r="JJ12" s="521">
        <v>85208</v>
      </c>
      <c r="JK12" s="521"/>
      <c r="JL12" s="521">
        <v>549</v>
      </c>
      <c r="JM12" s="521"/>
      <c r="JN12" s="521"/>
      <c r="JO12" s="521"/>
      <c r="JP12" s="521"/>
      <c r="JQ12" s="521"/>
      <c r="JR12" s="521"/>
      <c r="JS12" s="521"/>
      <c r="JT12" s="521">
        <v>4462</v>
      </c>
      <c r="JU12" s="521">
        <v>5132</v>
      </c>
      <c r="JV12" s="521">
        <v>1122</v>
      </c>
      <c r="JW12" s="521"/>
      <c r="JX12" s="521"/>
      <c r="JY12" s="521"/>
      <c r="JZ12" s="521"/>
      <c r="KA12" s="521">
        <v>52203</v>
      </c>
      <c r="KB12" s="521">
        <v>298561</v>
      </c>
      <c r="KC12" s="521">
        <v>3111</v>
      </c>
      <c r="KD12" s="521"/>
      <c r="KE12" s="521"/>
      <c r="KF12" s="521"/>
      <c r="KG12" s="521"/>
      <c r="KH12" s="521">
        <v>55271</v>
      </c>
      <c r="KI12" s="521">
        <v>2133</v>
      </c>
      <c r="KJ12" s="521">
        <v>2923</v>
      </c>
      <c r="KK12" s="521">
        <v>3662</v>
      </c>
      <c r="KL12" s="521">
        <v>50520</v>
      </c>
      <c r="KM12" s="521">
        <v>6109</v>
      </c>
      <c r="KN12" s="521"/>
      <c r="KO12" s="521"/>
      <c r="KP12" s="521">
        <v>4712</v>
      </c>
      <c r="KQ12" s="521"/>
      <c r="KR12" s="521">
        <v>12249</v>
      </c>
      <c r="KS12" s="521">
        <v>151494</v>
      </c>
      <c r="KT12" s="521"/>
      <c r="KU12" s="521">
        <v>3682</v>
      </c>
      <c r="KV12" s="521"/>
      <c r="KW12" s="521">
        <v>720</v>
      </c>
      <c r="KX12" s="521"/>
      <c r="KY12" s="521">
        <v>50441</v>
      </c>
      <c r="KZ12" s="521"/>
      <c r="LA12" s="521"/>
      <c r="LB12" s="521"/>
      <c r="LC12" s="521"/>
      <c r="LD12" s="521">
        <v>22476</v>
      </c>
      <c r="LE12" s="521">
        <v>3941</v>
      </c>
      <c r="LF12" s="521">
        <v>1137</v>
      </c>
      <c r="LG12" s="521">
        <v>4287</v>
      </c>
      <c r="LH12" s="521">
        <v>2535</v>
      </c>
      <c r="LI12" s="521"/>
      <c r="LJ12" s="521">
        <v>116210</v>
      </c>
      <c r="LK12" s="521"/>
      <c r="LL12" s="521">
        <v>4726</v>
      </c>
      <c r="LM12" s="521"/>
      <c r="LN12" s="521"/>
      <c r="LO12" s="521">
        <v>18886</v>
      </c>
      <c r="LP12" s="521"/>
      <c r="LQ12" s="521"/>
      <c r="LR12" s="521"/>
      <c r="LS12" s="521"/>
      <c r="LT12" s="521">
        <v>2934</v>
      </c>
      <c r="LU12" s="521"/>
      <c r="LV12" s="521">
        <v>7397</v>
      </c>
      <c r="LW12" s="521">
        <v>3032</v>
      </c>
      <c r="LX12" s="521"/>
      <c r="LY12" s="521"/>
      <c r="LZ12" s="521"/>
      <c r="MA12" s="521">
        <v>32263</v>
      </c>
      <c r="MB12" s="521"/>
      <c r="MC12" s="521">
        <v>3582</v>
      </c>
      <c r="MD12" s="521">
        <v>4572</v>
      </c>
      <c r="ME12" s="521"/>
      <c r="MF12" s="521"/>
      <c r="MG12" s="521"/>
      <c r="MH12" s="521">
        <v>4445</v>
      </c>
      <c r="MI12" s="521">
        <v>1738</v>
      </c>
      <c r="MJ12" s="521"/>
      <c r="MK12" s="521">
        <v>35118</v>
      </c>
      <c r="ML12" s="521"/>
      <c r="MM12" s="521">
        <v>279</v>
      </c>
      <c r="MN12" s="521">
        <v>3449</v>
      </c>
      <c r="MO12" s="521"/>
      <c r="MP12" s="521">
        <v>3290</v>
      </c>
      <c r="MQ12" s="519"/>
      <c r="MR12" s="534">
        <f t="shared" si="1"/>
        <v>0</v>
      </c>
      <c r="MS12" s="534">
        <f t="shared" si="2"/>
        <v>308383</v>
      </c>
      <c r="MT12" s="325">
        <f t="shared" si="3"/>
        <v>5113</v>
      </c>
      <c r="MU12" s="772">
        <f t="shared" si="4"/>
        <v>190</v>
      </c>
    </row>
    <row r="13" spans="1:361" ht="58" x14ac:dyDescent="0.35">
      <c r="A13" s="280" t="s">
        <v>75</v>
      </c>
      <c r="B13" s="40" t="s">
        <v>64</v>
      </c>
      <c r="C13" s="40" t="s">
        <v>10</v>
      </c>
      <c r="D13" s="61" t="s">
        <v>153</v>
      </c>
      <c r="E13" s="139">
        <f t="shared" si="0"/>
        <v>43627840.137961783</v>
      </c>
      <c r="F13" s="328"/>
      <c r="G13" s="845">
        <v>147042520</v>
      </c>
      <c r="H13" s="906"/>
      <c r="I13" s="845">
        <v>15248200</v>
      </c>
      <c r="J13" s="748">
        <v>24477969</v>
      </c>
      <c r="K13" s="799">
        <v>5112492</v>
      </c>
      <c r="L13" s="754"/>
      <c r="M13" s="754">
        <v>31804511.84</v>
      </c>
      <c r="N13" s="754">
        <v>3535840</v>
      </c>
      <c r="O13" s="754">
        <v>7214605</v>
      </c>
      <c r="P13" s="893">
        <v>2485235</v>
      </c>
      <c r="Q13" s="829">
        <v>6992389</v>
      </c>
      <c r="R13" s="845">
        <v>2690633</v>
      </c>
      <c r="S13" s="754">
        <v>5791588</v>
      </c>
      <c r="T13" s="754">
        <v>136420075.97999996</v>
      </c>
      <c r="U13" s="884">
        <v>22163619</v>
      </c>
      <c r="V13" s="447">
        <v>326548774</v>
      </c>
      <c r="W13" s="810">
        <v>3210706</v>
      </c>
      <c r="X13" s="784">
        <v>5894243</v>
      </c>
      <c r="Y13" s="754">
        <v>39704782</v>
      </c>
      <c r="Z13" s="754"/>
      <c r="AA13" s="754">
        <v>7105648</v>
      </c>
      <c r="AB13" s="906">
        <v>3549884</v>
      </c>
      <c r="AC13" s="485">
        <v>48193567.600000001</v>
      </c>
      <c r="AD13" s="754">
        <v>36371204</v>
      </c>
      <c r="AE13" s="754">
        <v>13836471</v>
      </c>
      <c r="AF13" s="754"/>
      <c r="AG13" s="795">
        <v>23270339</v>
      </c>
      <c r="AH13" s="754">
        <v>4451147</v>
      </c>
      <c r="AI13" s="754"/>
      <c r="AJ13" s="754"/>
      <c r="AK13" s="754">
        <v>29423990.809999999</v>
      </c>
      <c r="AL13" s="785">
        <v>3225771</v>
      </c>
      <c r="AM13" s="785"/>
      <c r="AN13" s="784">
        <v>197425377</v>
      </c>
      <c r="AO13" s="785">
        <v>7093092</v>
      </c>
      <c r="AP13" s="893">
        <v>2325854</v>
      </c>
      <c r="AQ13" s="785">
        <v>15206880</v>
      </c>
      <c r="AR13" s="784">
        <v>2237368.63</v>
      </c>
      <c r="AS13" s="845">
        <v>6104109</v>
      </c>
      <c r="AT13" s="786"/>
      <c r="AU13" s="754">
        <v>2283466.7999999998</v>
      </c>
      <c r="AV13" s="754">
        <v>131078865</v>
      </c>
      <c r="AW13" s="754">
        <v>19052659</v>
      </c>
      <c r="AX13" s="785">
        <v>20525296</v>
      </c>
      <c r="AY13" s="447">
        <v>300662179</v>
      </c>
      <c r="AZ13" s="754">
        <v>3574768</v>
      </c>
      <c r="BA13" s="440">
        <v>1039580</v>
      </c>
      <c r="BB13" s="754">
        <v>36985505</v>
      </c>
      <c r="BC13" s="754"/>
      <c r="BD13" s="754">
        <v>7097245</v>
      </c>
      <c r="BE13" s="754">
        <v>45017869</v>
      </c>
      <c r="BF13" s="514">
        <v>24815927</v>
      </c>
      <c r="BG13" s="754">
        <v>3897210</v>
      </c>
      <c r="BH13" s="159"/>
      <c r="BI13" s="159">
        <v>12027325</v>
      </c>
      <c r="BJ13" s="159">
        <v>3939032</v>
      </c>
      <c r="BK13" s="142"/>
      <c r="BL13" s="159">
        <v>3174080</v>
      </c>
      <c r="BM13" s="142">
        <v>25472900</v>
      </c>
      <c r="BN13" s="142">
        <v>188123919</v>
      </c>
      <c r="BO13" s="787">
        <v>140094230</v>
      </c>
      <c r="BP13" s="893">
        <v>2252879</v>
      </c>
      <c r="BQ13" s="159"/>
      <c r="BR13" s="159"/>
      <c r="BS13" s="142">
        <v>1625444</v>
      </c>
      <c r="BT13" s="159">
        <v>636742</v>
      </c>
      <c r="BU13" s="159"/>
      <c r="BV13" s="479"/>
      <c r="BW13" s="159"/>
      <c r="BX13" s="159"/>
      <c r="BY13" s="784">
        <v>17866447</v>
      </c>
      <c r="BZ13" s="159"/>
      <c r="CA13" s="159">
        <v>19873958</v>
      </c>
      <c r="CB13" s="171">
        <v>360452465</v>
      </c>
      <c r="CC13" s="159">
        <v>1304937</v>
      </c>
      <c r="CD13" s="159"/>
      <c r="CE13" s="159">
        <v>4876172</v>
      </c>
      <c r="CF13" s="754">
        <v>131805193</v>
      </c>
      <c r="CG13" s="159"/>
      <c r="CH13" s="785">
        <v>20388727</v>
      </c>
      <c r="CI13" s="714">
        <v>290986944</v>
      </c>
      <c r="CJ13" s="412">
        <v>287011022</v>
      </c>
      <c r="CK13" s="754"/>
      <c r="CL13" s="142">
        <v>27671633</v>
      </c>
      <c r="CM13" s="754">
        <v>6894650</v>
      </c>
      <c r="CN13" s="159"/>
      <c r="CO13" s="142">
        <v>18686827</v>
      </c>
      <c r="CP13" s="159"/>
      <c r="CQ13" s="754">
        <v>42684473</v>
      </c>
      <c r="CR13" s="159"/>
      <c r="CS13" s="159"/>
      <c r="CT13" s="159">
        <v>221243936</v>
      </c>
      <c r="CU13" s="159">
        <v>43964928</v>
      </c>
      <c r="CV13" s="514">
        <v>23942141</v>
      </c>
      <c r="CW13" s="159">
        <v>3761401</v>
      </c>
      <c r="CX13" s="159">
        <v>11894706</v>
      </c>
      <c r="CY13" s="159"/>
      <c r="CZ13" s="159">
        <v>4143652</v>
      </c>
      <c r="DA13" s="159">
        <v>24586479</v>
      </c>
      <c r="DB13" s="159">
        <v>17182916</v>
      </c>
      <c r="DC13" s="159">
        <v>227564041</v>
      </c>
      <c r="DD13" s="159">
        <v>3580759</v>
      </c>
      <c r="DE13" s="159">
        <v>4828838</v>
      </c>
      <c r="DF13" s="159">
        <v>255035532</v>
      </c>
      <c r="DG13" s="893">
        <v>1808110</v>
      </c>
      <c r="DH13" s="159"/>
      <c r="DI13" s="159"/>
      <c r="DJ13" s="159">
        <v>51600000</v>
      </c>
      <c r="DK13" s="159"/>
      <c r="DL13" s="159">
        <v>8449676</v>
      </c>
      <c r="DM13" s="159"/>
      <c r="DN13" s="159"/>
      <c r="DO13" s="159">
        <v>10245549</v>
      </c>
      <c r="DP13" s="159">
        <v>1672282</v>
      </c>
      <c r="DQ13" s="159">
        <v>4503339</v>
      </c>
      <c r="DR13" s="159"/>
      <c r="DS13" s="159"/>
      <c r="DT13" s="159">
        <v>5738462</v>
      </c>
      <c r="DU13" s="159">
        <v>69033730</v>
      </c>
      <c r="DV13" s="159"/>
      <c r="DW13" s="159">
        <v>7724391</v>
      </c>
      <c r="DX13" s="159">
        <v>2666663</v>
      </c>
      <c r="DY13" s="159">
        <v>27197004</v>
      </c>
      <c r="DZ13" s="159"/>
      <c r="EA13" s="159"/>
      <c r="EB13" s="159">
        <v>3244300</v>
      </c>
      <c r="EC13" s="159">
        <v>4588390</v>
      </c>
      <c r="ED13" s="159">
        <v>133741085</v>
      </c>
      <c r="EE13" s="159"/>
      <c r="EF13" s="159"/>
      <c r="EG13" s="159"/>
      <c r="EH13" s="159">
        <v>53890343</v>
      </c>
      <c r="EI13" s="159"/>
      <c r="EJ13" s="159"/>
      <c r="EK13" s="159">
        <v>280191268</v>
      </c>
      <c r="EL13" s="159"/>
      <c r="EM13" s="159"/>
      <c r="EN13" s="159"/>
      <c r="EO13" s="159"/>
      <c r="EP13" s="159"/>
      <c r="EQ13" s="159"/>
      <c r="ER13" s="159">
        <v>42155780</v>
      </c>
      <c r="ES13" s="159"/>
      <c r="ET13" s="159"/>
      <c r="EU13" s="159"/>
      <c r="EV13" s="159">
        <v>12316166</v>
      </c>
      <c r="EW13" s="159">
        <v>197040014</v>
      </c>
      <c r="EX13" s="159"/>
      <c r="EY13" s="159">
        <v>41913274</v>
      </c>
      <c r="EZ13" s="514">
        <v>22492750</v>
      </c>
      <c r="FA13" s="159">
        <v>3552791</v>
      </c>
      <c r="FB13" s="159">
        <v>11572757</v>
      </c>
      <c r="FC13" s="159"/>
      <c r="FD13" s="159">
        <v>8422266</v>
      </c>
      <c r="FE13" s="140">
        <v>4283725</v>
      </c>
      <c r="FF13" s="140">
        <v>25100745</v>
      </c>
      <c r="FG13" s="140">
        <v>15929286</v>
      </c>
      <c r="FH13" s="140">
        <v>221468843</v>
      </c>
      <c r="FI13" s="140">
        <v>3581509</v>
      </c>
      <c r="FJ13" s="140">
        <v>5320397</v>
      </c>
      <c r="FK13" s="127"/>
      <c r="FL13" s="140">
        <v>239702704</v>
      </c>
      <c r="FM13" s="127"/>
      <c r="FN13" s="127"/>
      <c r="FO13" s="127"/>
      <c r="FP13" s="127"/>
      <c r="FQ13" s="127"/>
      <c r="FR13" s="127"/>
      <c r="FS13" s="127"/>
      <c r="FT13" s="140">
        <v>5398251</v>
      </c>
      <c r="FU13" s="127"/>
      <c r="FV13" s="140">
        <v>7714428</v>
      </c>
      <c r="FW13" s="127"/>
      <c r="FX13" s="140">
        <v>9912194</v>
      </c>
      <c r="FY13" s="140">
        <v>1519138</v>
      </c>
      <c r="FZ13" s="140">
        <v>5516591</v>
      </c>
      <c r="GA13" s="127"/>
      <c r="GB13" s="140">
        <v>1086236</v>
      </c>
      <c r="GC13" s="127"/>
      <c r="GD13" s="127"/>
      <c r="GE13" s="140">
        <v>64800722</v>
      </c>
      <c r="GF13" s="127"/>
      <c r="GG13" s="140">
        <v>7460037</v>
      </c>
      <c r="GH13" s="127"/>
      <c r="GI13" s="140">
        <v>4500234</v>
      </c>
      <c r="GJ13" s="140">
        <v>162473559</v>
      </c>
      <c r="GK13" s="140">
        <v>17476688</v>
      </c>
      <c r="GL13" s="127"/>
      <c r="GM13" s="127"/>
      <c r="GN13" s="127"/>
      <c r="GO13" s="140">
        <v>51394308</v>
      </c>
      <c r="GP13" s="127"/>
      <c r="GQ13" s="140">
        <v>7850438</v>
      </c>
      <c r="GR13" s="140">
        <v>258119661</v>
      </c>
      <c r="GS13" s="140">
        <v>27595787</v>
      </c>
      <c r="GT13" s="140">
        <v>28478316</v>
      </c>
      <c r="GU13" s="140">
        <v>6999137</v>
      </c>
      <c r="GV13" s="127"/>
      <c r="GW13" s="140">
        <v>8694415</v>
      </c>
      <c r="GX13" s="140">
        <v>13441920</v>
      </c>
      <c r="GY13" s="127"/>
      <c r="GZ13" s="127"/>
      <c r="HA13" s="127"/>
      <c r="HB13" s="127"/>
      <c r="HC13" s="127"/>
      <c r="HD13" s="140">
        <v>41504948</v>
      </c>
      <c r="HE13" s="127"/>
      <c r="HF13" s="140">
        <v>885593</v>
      </c>
      <c r="HG13" s="127"/>
      <c r="HH13" s="127"/>
      <c r="HI13" s="127"/>
      <c r="HJ13" s="127"/>
      <c r="HK13" s="140">
        <v>29639556</v>
      </c>
      <c r="HL13" s="127"/>
      <c r="HM13" s="127"/>
      <c r="HN13" s="127"/>
      <c r="HO13" s="127"/>
      <c r="HP13" s="127"/>
      <c r="HQ13" s="127"/>
      <c r="HR13" s="140">
        <v>32065156</v>
      </c>
      <c r="HS13" s="127"/>
      <c r="HT13" s="127"/>
      <c r="HU13" s="127"/>
      <c r="HV13" s="159">
        <v>10416159</v>
      </c>
      <c r="HW13" s="140">
        <v>11802956</v>
      </c>
      <c r="HX13" s="127"/>
      <c r="HY13" s="127"/>
      <c r="HZ13" s="127"/>
      <c r="IA13" s="127"/>
      <c r="IB13" s="127"/>
      <c r="IC13" s="127"/>
      <c r="ID13" s="127"/>
      <c r="IE13" s="140">
        <v>25824986</v>
      </c>
      <c r="IF13" s="140">
        <v>12895713</v>
      </c>
      <c r="IG13" s="127"/>
      <c r="IH13" s="140">
        <v>24233708</v>
      </c>
      <c r="II13" s="127"/>
      <c r="IJ13" s="127"/>
      <c r="IK13" s="127"/>
      <c r="IL13" s="140">
        <v>3336435</v>
      </c>
      <c r="IM13" s="127"/>
      <c r="IN13" s="127"/>
      <c r="IO13" s="127"/>
      <c r="IP13" s="127"/>
      <c r="IQ13" s="127"/>
      <c r="IR13" s="127"/>
      <c r="IS13" s="140">
        <v>4776459</v>
      </c>
      <c r="IT13" s="127"/>
      <c r="IU13" s="127"/>
      <c r="IV13" s="140">
        <v>29639556</v>
      </c>
      <c r="IW13" s="127"/>
      <c r="IX13" s="127"/>
      <c r="IY13" s="127"/>
      <c r="IZ13" s="140">
        <v>12073860</v>
      </c>
      <c r="JA13" s="127"/>
      <c r="JB13" s="127"/>
      <c r="JC13" s="127"/>
      <c r="JD13" s="140">
        <v>2995773</v>
      </c>
      <c r="JE13" s="127"/>
      <c r="JF13" s="140">
        <v>5485977</v>
      </c>
      <c r="JG13" s="127"/>
      <c r="JH13" s="127"/>
      <c r="JI13" s="127"/>
      <c r="JJ13" s="127"/>
      <c r="JK13" s="127"/>
      <c r="JL13" s="140">
        <v>202571</v>
      </c>
      <c r="JM13" s="127"/>
      <c r="JN13" s="127"/>
      <c r="JO13" s="127"/>
      <c r="JP13" s="140">
        <v>9843324</v>
      </c>
      <c r="JQ13" s="140">
        <v>1469731</v>
      </c>
      <c r="JR13" s="140">
        <v>5549010</v>
      </c>
      <c r="JS13" s="127"/>
      <c r="JT13" s="127"/>
      <c r="JU13" s="127"/>
      <c r="JV13" s="127"/>
      <c r="JW13" s="140">
        <v>1798141</v>
      </c>
      <c r="JX13" s="127"/>
      <c r="JY13" s="127"/>
      <c r="JZ13" s="127"/>
      <c r="KA13" s="127"/>
      <c r="KB13" s="127"/>
      <c r="KC13" s="140">
        <v>6136419</v>
      </c>
      <c r="KD13" s="127"/>
      <c r="KE13" s="127"/>
      <c r="KF13" s="127"/>
      <c r="KG13" s="127"/>
      <c r="KH13" s="127"/>
      <c r="KI13" s="127"/>
      <c r="KJ13" s="127"/>
      <c r="KK13" s="140">
        <v>4449716</v>
      </c>
      <c r="KL13" s="127"/>
      <c r="KM13" s="127"/>
      <c r="KN13" s="127"/>
      <c r="KO13" s="127"/>
      <c r="KP13" s="127"/>
      <c r="KQ13" s="127"/>
      <c r="KR13" s="127"/>
      <c r="KS13" s="127"/>
      <c r="KT13" s="127"/>
      <c r="KU13" s="140">
        <v>3617817</v>
      </c>
      <c r="KV13" s="127"/>
      <c r="KW13" s="127"/>
      <c r="KX13" s="127"/>
      <c r="KY13" s="127"/>
      <c r="KZ13" s="127"/>
      <c r="LA13" s="127"/>
      <c r="LB13" s="127"/>
      <c r="LC13" s="127"/>
      <c r="LD13" s="140">
        <v>39574022</v>
      </c>
      <c r="LE13" s="127"/>
      <c r="LF13" s="127"/>
      <c r="LG13" s="127"/>
      <c r="LH13" s="127"/>
      <c r="LI13" s="127"/>
      <c r="LJ13" s="127"/>
      <c r="LK13" s="127"/>
      <c r="LL13" s="127"/>
      <c r="LM13" s="127"/>
      <c r="LN13" s="127"/>
      <c r="LO13" s="140">
        <v>29639556</v>
      </c>
      <c r="LP13" s="140">
        <v>4790992</v>
      </c>
      <c r="LQ13" s="127"/>
      <c r="LR13" s="127"/>
      <c r="LS13" s="127"/>
      <c r="LT13" s="127"/>
      <c r="LU13" s="127"/>
      <c r="LV13" s="127"/>
      <c r="LW13" s="140">
        <v>7519737</v>
      </c>
      <c r="LX13" s="127"/>
      <c r="LY13" s="127"/>
      <c r="LZ13" s="127"/>
      <c r="MA13" s="127"/>
      <c r="MB13" s="127"/>
      <c r="MC13" s="127"/>
      <c r="MD13" s="127"/>
      <c r="ME13" s="127"/>
      <c r="MF13" s="127"/>
      <c r="MG13" s="127"/>
      <c r="MH13" s="127"/>
      <c r="MI13" s="127"/>
      <c r="MJ13" s="127"/>
      <c r="MK13" s="140">
        <v>40757372</v>
      </c>
      <c r="ML13" s="140">
        <v>3297216</v>
      </c>
      <c r="MM13" s="127"/>
      <c r="MN13" s="127"/>
      <c r="MO13" s="140"/>
      <c r="MP13" s="127"/>
      <c r="MR13" s="346">
        <f t="shared" si="1"/>
        <v>202571</v>
      </c>
      <c r="MS13" s="346">
        <f t="shared" si="2"/>
        <v>360452465</v>
      </c>
      <c r="MT13" s="328">
        <f t="shared" si="3"/>
        <v>11802956</v>
      </c>
      <c r="MU13" s="772">
        <f t="shared" si="4"/>
        <v>157</v>
      </c>
    </row>
    <row r="14" spans="1:361" s="405" customFormat="1" ht="58" x14ac:dyDescent="0.35">
      <c r="A14" s="402" t="s">
        <v>76</v>
      </c>
      <c r="B14" s="403" t="s">
        <v>6</v>
      </c>
      <c r="C14" s="403" t="s">
        <v>10</v>
      </c>
      <c r="D14" s="404" t="s">
        <v>282</v>
      </c>
      <c r="E14" s="330">
        <f t="shared" si="0"/>
        <v>0.59345778908418123</v>
      </c>
      <c r="F14" s="330"/>
      <c r="G14" s="842">
        <v>0.70940000000000003</v>
      </c>
      <c r="H14" s="903"/>
      <c r="I14" s="842"/>
      <c r="J14" s="759">
        <v>0.74629999999999996</v>
      </c>
      <c r="K14" s="751">
        <v>0.83</v>
      </c>
      <c r="L14" s="751"/>
      <c r="M14" s="751">
        <v>0.11</v>
      </c>
      <c r="N14" s="664">
        <v>0.9</v>
      </c>
      <c r="O14" s="751"/>
      <c r="P14" s="881">
        <v>0.95</v>
      </c>
      <c r="Q14" s="869">
        <v>0.6</v>
      </c>
      <c r="R14" s="842">
        <v>1</v>
      </c>
      <c r="S14" s="751">
        <v>0.81</v>
      </c>
      <c r="T14" s="664">
        <v>0.63</v>
      </c>
      <c r="U14" s="881">
        <v>0.78890000000000005</v>
      </c>
      <c r="V14" s="448">
        <v>0.25309999999999999</v>
      </c>
      <c r="W14" s="807">
        <v>0.5</v>
      </c>
      <c r="X14" s="664">
        <v>0.68</v>
      </c>
      <c r="Y14" s="664">
        <v>0.88</v>
      </c>
      <c r="Z14" s="664"/>
      <c r="AA14" s="751">
        <v>0.84</v>
      </c>
      <c r="AB14" s="903"/>
      <c r="AC14" s="751">
        <v>0.57999999999999996</v>
      </c>
      <c r="AD14" s="392">
        <v>0.57999999999999996</v>
      </c>
      <c r="AE14" s="392"/>
      <c r="AF14" s="664">
        <f>(28+9)/47</f>
        <v>0.78723404255319152</v>
      </c>
      <c r="AG14" s="327">
        <v>0.63039999999999996</v>
      </c>
      <c r="AH14" s="751">
        <v>1</v>
      </c>
      <c r="AI14" s="392"/>
      <c r="AJ14" s="392"/>
      <c r="AK14" s="664">
        <v>0.14000000000000001</v>
      </c>
      <c r="AL14" s="392">
        <v>0.83</v>
      </c>
      <c r="AM14" s="392"/>
      <c r="AN14" s="392">
        <v>0.251</v>
      </c>
      <c r="AO14" s="582">
        <v>0.62</v>
      </c>
      <c r="AP14" s="881">
        <v>0.94</v>
      </c>
      <c r="AQ14" s="392"/>
      <c r="AR14" s="392">
        <v>0.45229999999999998</v>
      </c>
      <c r="AS14" s="842">
        <v>0.5</v>
      </c>
      <c r="AT14" s="473"/>
      <c r="AU14" s="629">
        <v>0.35299999999999998</v>
      </c>
      <c r="AV14" s="557">
        <v>0.63</v>
      </c>
      <c r="AW14" s="751">
        <v>0.75939999999999996</v>
      </c>
      <c r="AX14" s="664">
        <v>8.6999999999999994E-3</v>
      </c>
      <c r="AY14" s="493">
        <v>0.26090000000000002</v>
      </c>
      <c r="AZ14" s="524">
        <v>0.84</v>
      </c>
      <c r="BA14" s="436">
        <v>0.08</v>
      </c>
      <c r="BB14" s="392">
        <v>0.51</v>
      </c>
      <c r="BC14" s="392"/>
      <c r="BD14" s="664">
        <v>0.82</v>
      </c>
      <c r="BE14" s="392">
        <v>0.64800000000000002</v>
      </c>
      <c r="BF14" s="759">
        <v>0.61409999999999998</v>
      </c>
      <c r="BG14" s="392">
        <v>0.79</v>
      </c>
      <c r="BH14" s="330"/>
      <c r="BI14" s="330"/>
      <c r="BJ14" s="330"/>
      <c r="BK14" s="144">
        <v>0.31190000000000001</v>
      </c>
      <c r="BL14" s="330">
        <v>0.69</v>
      </c>
      <c r="BM14" s="144">
        <v>0.84</v>
      </c>
      <c r="BN14" s="144">
        <v>0.28999999999999998</v>
      </c>
      <c r="BO14" s="144">
        <v>0.56399999999999995</v>
      </c>
      <c r="BP14" s="881">
        <v>0.96</v>
      </c>
      <c r="BQ14" s="330"/>
      <c r="BR14" s="330">
        <v>0.95</v>
      </c>
      <c r="BS14" s="144">
        <v>0.31109999999999999</v>
      </c>
      <c r="BT14" s="330">
        <v>0.86</v>
      </c>
      <c r="BU14" s="330"/>
      <c r="BV14" s="494"/>
      <c r="BW14" s="330"/>
      <c r="BX14" s="330"/>
      <c r="BY14" s="392">
        <v>6.1700000000000001E-3</v>
      </c>
      <c r="BZ14" s="330"/>
      <c r="CA14" s="330">
        <v>0.28000000000000003</v>
      </c>
      <c r="CB14" s="144">
        <v>0.89200000000000002</v>
      </c>
      <c r="CC14" s="330"/>
      <c r="CD14" s="330"/>
      <c r="CE14" s="330"/>
      <c r="CF14" s="557">
        <v>0.53</v>
      </c>
      <c r="CG14" s="330"/>
      <c r="CH14" s="664">
        <v>0.78</v>
      </c>
      <c r="CI14" s="721">
        <v>0.29520000000000002</v>
      </c>
      <c r="CJ14" s="413">
        <v>0.68</v>
      </c>
      <c r="CK14" s="392"/>
      <c r="CL14" s="144">
        <v>0.9</v>
      </c>
      <c r="CM14" s="392">
        <v>0.78459999999999996</v>
      </c>
      <c r="CN14" s="330"/>
      <c r="CO14" s="144"/>
      <c r="CP14" s="330"/>
      <c r="CQ14" s="392">
        <v>0.63900000000000001</v>
      </c>
      <c r="CR14" s="330"/>
      <c r="CS14" s="330"/>
      <c r="CT14" s="330">
        <v>0.8</v>
      </c>
      <c r="CU14" s="330">
        <v>0.88</v>
      </c>
      <c r="CV14" s="759">
        <v>0.77</v>
      </c>
      <c r="CW14" s="330">
        <v>0.36</v>
      </c>
      <c r="CX14" s="330"/>
      <c r="CY14" s="330"/>
      <c r="CZ14" s="330"/>
      <c r="DA14" s="330"/>
      <c r="DB14" s="330">
        <v>0.92</v>
      </c>
      <c r="DC14" s="330">
        <v>0.33</v>
      </c>
      <c r="DD14" s="330">
        <v>0.5</v>
      </c>
      <c r="DE14" s="330">
        <v>0.62</v>
      </c>
      <c r="DF14" s="330">
        <v>0.26</v>
      </c>
      <c r="DG14" s="881">
        <v>0.93</v>
      </c>
      <c r="DH14" s="330"/>
      <c r="DI14" s="330"/>
      <c r="DJ14" s="330">
        <v>0.31</v>
      </c>
      <c r="DK14" s="330"/>
      <c r="DL14" s="330">
        <v>0.88</v>
      </c>
      <c r="DM14" s="330"/>
      <c r="DN14" s="330"/>
      <c r="DO14" s="330"/>
      <c r="DP14" s="330"/>
      <c r="DQ14" s="330"/>
      <c r="DR14" s="330"/>
      <c r="DS14" s="330">
        <v>7.0000000000000007E-2</v>
      </c>
      <c r="DT14" s="330">
        <v>0.04</v>
      </c>
      <c r="DU14" s="330">
        <v>0.28000000000000003</v>
      </c>
      <c r="DV14" s="330"/>
      <c r="DW14" s="330">
        <v>0.24</v>
      </c>
      <c r="DX14" s="330">
        <v>0.7</v>
      </c>
      <c r="DY14" s="330"/>
      <c r="DZ14" s="330"/>
      <c r="EA14" s="330"/>
      <c r="EB14" s="330">
        <v>0.72</v>
      </c>
      <c r="EC14" s="330"/>
      <c r="ED14" s="330">
        <v>0.81</v>
      </c>
      <c r="EE14" s="330"/>
      <c r="EF14" s="330"/>
      <c r="EG14" s="330">
        <v>0.73</v>
      </c>
      <c r="EH14" s="330">
        <v>0.19</v>
      </c>
      <c r="EI14" s="330">
        <v>0.67</v>
      </c>
      <c r="EJ14" s="330"/>
      <c r="EK14" s="330">
        <v>0.62</v>
      </c>
      <c r="EL14" s="330"/>
      <c r="EM14" s="330"/>
      <c r="EN14" s="330"/>
      <c r="EO14" s="330"/>
      <c r="EP14" s="330"/>
      <c r="EQ14" s="330"/>
      <c r="ER14" s="330">
        <v>0.76</v>
      </c>
      <c r="ES14" s="330"/>
      <c r="ET14" s="330"/>
      <c r="EU14" s="330"/>
      <c r="EV14" s="330"/>
      <c r="EW14" s="330">
        <v>0.78</v>
      </c>
      <c r="EX14" s="330"/>
      <c r="EY14" s="330">
        <v>0.86</v>
      </c>
      <c r="EZ14" s="759">
        <v>0.75</v>
      </c>
      <c r="FA14" s="330">
        <v>0.56000000000000005</v>
      </c>
      <c r="FB14" s="330"/>
      <c r="FC14" s="330"/>
      <c r="FD14" s="330"/>
      <c r="FE14" s="330">
        <v>1</v>
      </c>
      <c r="FF14" s="330"/>
      <c r="FG14" s="330">
        <v>0.76</v>
      </c>
      <c r="FH14" s="330">
        <v>0.37</v>
      </c>
      <c r="FI14" s="330"/>
      <c r="FJ14" s="330">
        <v>0.48</v>
      </c>
      <c r="FK14" s="330"/>
      <c r="FL14" s="330">
        <v>0.26</v>
      </c>
      <c r="FM14" s="330"/>
      <c r="FN14" s="330">
        <v>0.21</v>
      </c>
      <c r="FO14" s="330"/>
      <c r="FP14" s="330"/>
      <c r="FQ14" s="330"/>
      <c r="FR14" s="330"/>
      <c r="FS14" s="330"/>
      <c r="FT14" s="330"/>
      <c r="FU14" s="330"/>
      <c r="FV14" s="330">
        <v>0.75</v>
      </c>
      <c r="FW14" s="330"/>
      <c r="FX14" s="330"/>
      <c r="FY14" s="330"/>
      <c r="FZ14" s="330"/>
      <c r="GA14" s="330"/>
      <c r="GB14" s="330"/>
      <c r="GC14" s="330"/>
      <c r="GD14" s="330">
        <v>0.17</v>
      </c>
      <c r="GE14" s="330">
        <v>0.46</v>
      </c>
      <c r="GF14" s="330"/>
      <c r="GG14" s="330">
        <v>0.25</v>
      </c>
      <c r="GH14" s="330"/>
      <c r="GI14" s="330"/>
      <c r="GJ14" s="330">
        <v>0.66</v>
      </c>
      <c r="GK14" s="330">
        <v>0.83</v>
      </c>
      <c r="GL14" s="330"/>
      <c r="GM14" s="330"/>
      <c r="GN14" s="330"/>
      <c r="GO14" s="330">
        <v>0.19</v>
      </c>
      <c r="GP14" s="330">
        <v>0.67</v>
      </c>
      <c r="GQ14" s="330"/>
      <c r="GR14" s="330">
        <v>0.51</v>
      </c>
      <c r="GS14" s="330">
        <v>0.36</v>
      </c>
      <c r="GT14" s="330">
        <v>0.56000000000000005</v>
      </c>
      <c r="GU14" s="330"/>
      <c r="GV14" s="330"/>
      <c r="GW14" s="330">
        <v>0.74</v>
      </c>
      <c r="GX14" s="330">
        <v>0.06</v>
      </c>
      <c r="GY14" s="330"/>
      <c r="GZ14" s="330"/>
      <c r="HA14" s="330"/>
      <c r="HB14" s="330"/>
      <c r="HC14" s="330"/>
      <c r="HD14" s="330">
        <v>0.69</v>
      </c>
      <c r="HE14" s="330"/>
      <c r="HF14" s="330"/>
      <c r="HG14" s="330"/>
      <c r="HH14" s="330"/>
      <c r="HI14" s="330"/>
      <c r="HJ14" s="330"/>
      <c r="HK14" s="330"/>
      <c r="HL14" s="330"/>
      <c r="HM14" s="330"/>
      <c r="HN14" s="330"/>
      <c r="HO14" s="330">
        <v>0.26</v>
      </c>
      <c r="HP14" s="330">
        <v>0.78</v>
      </c>
      <c r="HQ14" s="330">
        <v>0.75</v>
      </c>
      <c r="HR14" s="330">
        <v>0.87</v>
      </c>
      <c r="HS14" s="330">
        <v>0.26</v>
      </c>
      <c r="HT14" s="330"/>
      <c r="HU14" s="330"/>
      <c r="HV14" s="330">
        <v>0.57999999999999996</v>
      </c>
      <c r="HW14" s="330">
        <v>0</v>
      </c>
      <c r="HX14" s="330">
        <v>0.83</v>
      </c>
      <c r="HY14" s="330">
        <v>0.17</v>
      </c>
      <c r="HZ14" s="330"/>
      <c r="IA14" s="330">
        <v>0.89</v>
      </c>
      <c r="IB14" s="330"/>
      <c r="IC14" s="330"/>
      <c r="ID14" s="330">
        <v>0.83</v>
      </c>
      <c r="IE14" s="330"/>
      <c r="IF14" s="330">
        <v>0.81</v>
      </c>
      <c r="IG14" s="330"/>
      <c r="IH14" s="330"/>
      <c r="II14" s="330"/>
      <c r="IJ14" s="330"/>
      <c r="IK14" s="330">
        <v>0.38</v>
      </c>
      <c r="IL14" s="330">
        <v>1</v>
      </c>
      <c r="IM14" s="330">
        <v>0.86</v>
      </c>
      <c r="IN14" s="330"/>
      <c r="IO14" s="330"/>
      <c r="IP14" s="330"/>
      <c r="IQ14" s="330"/>
      <c r="IR14" s="330"/>
      <c r="IS14" s="330"/>
      <c r="IT14" s="330"/>
      <c r="IU14" s="330">
        <v>0.38</v>
      </c>
      <c r="IV14" s="330">
        <v>0.6</v>
      </c>
      <c r="IW14" s="330">
        <v>0.41</v>
      </c>
      <c r="IX14" s="330"/>
      <c r="IY14" s="330">
        <v>0.86</v>
      </c>
      <c r="IZ14" s="330"/>
      <c r="JA14" s="330">
        <v>0.64</v>
      </c>
      <c r="JB14" s="330">
        <v>0.8</v>
      </c>
      <c r="JC14" s="330"/>
      <c r="JD14" s="330">
        <v>1</v>
      </c>
      <c r="JE14" s="330"/>
      <c r="JF14" s="330"/>
      <c r="JG14" s="330"/>
      <c r="JH14" s="330">
        <v>0.7</v>
      </c>
      <c r="JI14" s="330">
        <v>0.22</v>
      </c>
      <c r="JJ14" s="330"/>
      <c r="JK14" s="330"/>
      <c r="JL14" s="330">
        <v>0.44</v>
      </c>
      <c r="JM14" s="330"/>
      <c r="JN14" s="330"/>
      <c r="JO14" s="330"/>
      <c r="JP14" s="330"/>
      <c r="JQ14" s="330"/>
      <c r="JR14" s="330">
        <v>0.76</v>
      </c>
      <c r="JS14" s="330"/>
      <c r="JT14" s="330">
        <v>0.68</v>
      </c>
      <c r="JU14" s="330"/>
      <c r="JV14" s="330"/>
      <c r="JW14" s="330"/>
      <c r="JX14" s="330"/>
      <c r="JY14" s="330">
        <v>0.13</v>
      </c>
      <c r="JZ14" s="330">
        <v>0.15</v>
      </c>
      <c r="KA14" s="330">
        <v>0.39</v>
      </c>
      <c r="KB14" s="330">
        <v>0.56999999999999995</v>
      </c>
      <c r="KC14" s="330">
        <v>0.61</v>
      </c>
      <c r="KD14" s="330"/>
      <c r="KE14" s="330"/>
      <c r="KF14" s="330"/>
      <c r="KG14" s="330"/>
      <c r="KH14" s="330">
        <v>0.5</v>
      </c>
      <c r="KI14" s="330"/>
      <c r="KJ14" s="330"/>
      <c r="KK14" s="330">
        <v>0.67</v>
      </c>
      <c r="KL14" s="330">
        <v>0.63</v>
      </c>
      <c r="KM14" s="330">
        <v>0.69</v>
      </c>
      <c r="KN14" s="330"/>
      <c r="KO14" s="330"/>
      <c r="KP14" s="330">
        <v>0.83</v>
      </c>
      <c r="KQ14" s="330"/>
      <c r="KR14" s="330"/>
      <c r="KS14" s="330"/>
      <c r="KT14" s="330"/>
      <c r="KU14" s="330">
        <v>0.78</v>
      </c>
      <c r="KV14" s="330"/>
      <c r="KW14" s="330"/>
      <c r="KX14" s="330"/>
      <c r="KY14" s="330">
        <v>0.73</v>
      </c>
      <c r="KZ14" s="330"/>
      <c r="LA14" s="330"/>
      <c r="LB14" s="330"/>
      <c r="LC14" s="330"/>
      <c r="LD14" s="330">
        <v>0.67</v>
      </c>
      <c r="LE14" s="330">
        <v>0.6</v>
      </c>
      <c r="LF14" s="330">
        <v>0.8</v>
      </c>
      <c r="LG14" s="330">
        <v>0.73</v>
      </c>
      <c r="LH14" s="330"/>
      <c r="LI14" s="330"/>
      <c r="LJ14" s="330">
        <v>0.49</v>
      </c>
      <c r="LK14" s="330"/>
      <c r="LL14" s="330"/>
      <c r="LM14" s="330"/>
      <c r="LN14" s="330">
        <v>0.2</v>
      </c>
      <c r="LO14" s="330"/>
      <c r="LP14" s="330"/>
      <c r="LQ14" s="330"/>
      <c r="LR14" s="330"/>
      <c r="LS14" s="330"/>
      <c r="LT14" s="330">
        <v>0.67</v>
      </c>
      <c r="LU14" s="330"/>
      <c r="LV14" s="330"/>
      <c r="LW14" s="330">
        <v>0.7</v>
      </c>
      <c r="LX14" s="330"/>
      <c r="LY14" s="330"/>
      <c r="LZ14" s="330"/>
      <c r="MA14" s="330">
        <v>0.72</v>
      </c>
      <c r="MB14" s="330"/>
      <c r="MC14" s="330">
        <v>0.71</v>
      </c>
      <c r="MD14" s="330"/>
      <c r="ME14" s="330">
        <v>0.38</v>
      </c>
      <c r="MF14" s="330"/>
      <c r="MG14" s="330"/>
      <c r="MH14" s="330"/>
      <c r="MI14" s="330">
        <v>0.4</v>
      </c>
      <c r="MJ14" s="330"/>
      <c r="MK14" s="330">
        <v>0.72</v>
      </c>
      <c r="ML14" s="330">
        <v>0.67</v>
      </c>
      <c r="MM14" s="330"/>
      <c r="MN14" s="330"/>
      <c r="MO14" s="330"/>
      <c r="MP14" s="330">
        <v>0.91</v>
      </c>
      <c r="MR14" s="354">
        <f t="shared" si="1"/>
        <v>0</v>
      </c>
      <c r="MS14" s="354">
        <f t="shared" si="2"/>
        <v>1</v>
      </c>
      <c r="MT14" s="330">
        <f t="shared" si="3"/>
        <v>0.67</v>
      </c>
      <c r="MU14" s="773">
        <f t="shared" si="4"/>
        <v>161</v>
      </c>
    </row>
    <row r="15" spans="1:361" ht="29" x14ac:dyDescent="0.35">
      <c r="A15" s="280" t="s">
        <v>77</v>
      </c>
      <c r="B15" s="35" t="s">
        <v>63</v>
      </c>
      <c r="C15" s="35" t="s">
        <v>10</v>
      </c>
      <c r="D15" s="55" t="s">
        <v>161</v>
      </c>
      <c r="E15" s="128"/>
      <c r="F15" s="325"/>
      <c r="G15" s="872">
        <v>427</v>
      </c>
      <c r="H15" s="902"/>
      <c r="I15" s="872">
        <v>44</v>
      </c>
      <c r="J15" s="750"/>
      <c r="K15" s="750">
        <v>22</v>
      </c>
      <c r="L15" s="750"/>
      <c r="M15" s="750">
        <v>923</v>
      </c>
      <c r="N15" s="663">
        <v>14</v>
      </c>
      <c r="O15" s="750"/>
      <c r="P15" s="880"/>
      <c r="Q15" s="870">
        <v>35</v>
      </c>
      <c r="R15" s="841">
        <v>13</v>
      </c>
      <c r="S15" s="750">
        <v>36</v>
      </c>
      <c r="T15" s="663"/>
      <c r="U15" s="880">
        <v>90</v>
      </c>
      <c r="V15" s="668">
        <v>368</v>
      </c>
      <c r="W15" s="806">
        <v>49</v>
      </c>
      <c r="X15" s="663">
        <v>22</v>
      </c>
      <c r="Y15" s="663">
        <v>146</v>
      </c>
      <c r="Z15" s="663"/>
      <c r="AA15" s="750">
        <v>73</v>
      </c>
      <c r="AB15" s="902"/>
      <c r="AC15" s="750">
        <v>440</v>
      </c>
      <c r="AD15" s="391">
        <v>127</v>
      </c>
      <c r="AE15" s="391">
        <v>46</v>
      </c>
      <c r="AF15" s="625"/>
      <c r="AG15" s="520"/>
      <c r="AH15" s="750">
        <v>22</v>
      </c>
      <c r="AI15" s="391"/>
      <c r="AJ15" s="391"/>
      <c r="AK15" s="663">
        <v>1171</v>
      </c>
      <c r="AL15" s="391"/>
      <c r="AM15" s="391"/>
      <c r="AN15" s="391">
        <v>659</v>
      </c>
      <c r="AO15" s="581">
        <v>156</v>
      </c>
      <c r="AP15" s="880"/>
      <c r="AQ15" s="391"/>
      <c r="AR15" s="391">
        <v>42</v>
      </c>
      <c r="AS15" s="841">
        <v>21</v>
      </c>
      <c r="AT15" s="237"/>
      <c r="AU15" s="628">
        <v>34</v>
      </c>
      <c r="AV15" s="556"/>
      <c r="AW15" s="750"/>
      <c r="AX15" s="661">
        <v>252</v>
      </c>
      <c r="AY15" s="397">
        <v>338</v>
      </c>
      <c r="AZ15" s="523">
        <v>80</v>
      </c>
      <c r="BA15" s="432">
        <v>53</v>
      </c>
      <c r="BB15" s="338">
        <v>144</v>
      </c>
      <c r="BC15" s="391"/>
      <c r="BD15" s="663">
        <v>69</v>
      </c>
      <c r="BE15" s="391">
        <v>378</v>
      </c>
      <c r="BF15" s="750"/>
      <c r="BG15" s="240">
        <v>14</v>
      </c>
      <c r="BH15" s="127"/>
      <c r="BI15" s="127"/>
      <c r="BJ15" s="127"/>
      <c r="BK15" s="129">
        <v>827</v>
      </c>
      <c r="BL15" s="127"/>
      <c r="BM15" s="129">
        <v>257</v>
      </c>
      <c r="BN15" s="129">
        <v>654</v>
      </c>
      <c r="BO15" s="168">
        <v>564</v>
      </c>
      <c r="BP15" s="880"/>
      <c r="BQ15" s="127"/>
      <c r="BR15" s="127"/>
      <c r="BS15" s="129">
        <v>45</v>
      </c>
      <c r="BT15" s="127"/>
      <c r="BU15" s="127"/>
      <c r="BV15" s="475"/>
      <c r="BW15" s="127"/>
      <c r="BX15" s="127"/>
      <c r="BY15" s="338">
        <v>53</v>
      </c>
      <c r="BZ15" s="127"/>
      <c r="CA15" s="127"/>
      <c r="CB15" s="129">
        <v>530</v>
      </c>
      <c r="CC15" s="127"/>
      <c r="CD15" s="127"/>
      <c r="CE15" s="127"/>
      <c r="CF15" s="556"/>
      <c r="CG15" s="127"/>
      <c r="CH15" s="661">
        <v>256</v>
      </c>
      <c r="CI15" s="443">
        <v>406</v>
      </c>
      <c r="CJ15" s="408">
        <v>783</v>
      </c>
      <c r="CK15" s="338"/>
      <c r="CL15" s="129">
        <v>176</v>
      </c>
      <c r="CM15" s="391">
        <v>65</v>
      </c>
      <c r="CN15" s="127"/>
      <c r="CO15" s="129"/>
      <c r="CP15" s="127"/>
      <c r="CQ15" s="391">
        <v>440</v>
      </c>
      <c r="CR15" s="127"/>
      <c r="CS15" s="127"/>
      <c r="CT15" s="127"/>
      <c r="CU15" s="127"/>
      <c r="CV15" s="750"/>
      <c r="CW15" s="127"/>
      <c r="CX15" s="127"/>
      <c r="CY15" s="127"/>
      <c r="CZ15" s="127"/>
      <c r="DA15" s="127"/>
      <c r="DB15" s="127"/>
      <c r="DC15" s="127"/>
      <c r="DD15" s="127"/>
      <c r="DE15" s="127"/>
      <c r="DF15" s="127"/>
      <c r="DG15" s="880"/>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750"/>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v>153</v>
      </c>
      <c r="HN15" s="127"/>
      <c r="HO15" s="127">
        <v>37</v>
      </c>
      <c r="HP15" s="127">
        <v>527</v>
      </c>
      <c r="HQ15" s="127">
        <v>15</v>
      </c>
      <c r="HR15" s="127">
        <v>68</v>
      </c>
      <c r="HS15" s="127">
        <v>38</v>
      </c>
      <c r="HT15" s="127"/>
      <c r="HU15" s="127"/>
      <c r="HV15" s="127">
        <v>95</v>
      </c>
      <c r="HW15" s="127">
        <v>46</v>
      </c>
      <c r="HX15" s="127"/>
      <c r="HY15" s="127">
        <v>29</v>
      </c>
      <c r="HZ15" s="127"/>
      <c r="IA15" s="127">
        <v>17</v>
      </c>
      <c r="IB15" s="127">
        <v>44</v>
      </c>
      <c r="IC15" s="127"/>
      <c r="ID15" s="127">
        <v>31</v>
      </c>
      <c r="IE15" s="127"/>
      <c r="IF15" s="127"/>
      <c r="IG15" s="127"/>
      <c r="IH15" s="127">
        <v>98</v>
      </c>
      <c r="II15" s="127"/>
      <c r="IJ15" s="127"/>
      <c r="IK15" s="127">
        <v>1275</v>
      </c>
      <c r="IL15" s="127">
        <v>26</v>
      </c>
      <c r="IM15" s="127">
        <v>49</v>
      </c>
      <c r="IN15" s="127"/>
      <c r="IO15" s="127"/>
      <c r="IP15" s="127"/>
      <c r="IQ15" s="127"/>
      <c r="IR15" s="127"/>
      <c r="IS15" s="127"/>
      <c r="IT15" s="127"/>
      <c r="IU15" s="127">
        <v>616</v>
      </c>
      <c r="IV15" s="127">
        <v>26</v>
      </c>
      <c r="IW15" s="127">
        <v>115</v>
      </c>
      <c r="IX15" s="127"/>
      <c r="IY15" s="127">
        <v>38</v>
      </c>
      <c r="IZ15" s="127"/>
      <c r="JA15" s="127">
        <v>32</v>
      </c>
      <c r="JB15" s="127">
        <v>350</v>
      </c>
      <c r="JC15" s="127"/>
      <c r="JD15" s="127">
        <v>4</v>
      </c>
      <c r="JE15" s="127"/>
      <c r="JF15" s="127"/>
      <c r="JG15" s="127"/>
      <c r="JH15" s="127">
        <v>90</v>
      </c>
      <c r="JI15" s="127">
        <v>38</v>
      </c>
      <c r="JJ15" s="127">
        <v>767</v>
      </c>
      <c r="JK15" s="127"/>
      <c r="JL15" s="127">
        <v>17</v>
      </c>
      <c r="JM15" s="127"/>
      <c r="JN15" s="127"/>
      <c r="JO15" s="127"/>
      <c r="JP15" s="127"/>
      <c r="JQ15" s="127"/>
      <c r="JR15" s="127">
        <v>45</v>
      </c>
      <c r="JS15" s="127"/>
      <c r="JT15" s="127">
        <v>49</v>
      </c>
      <c r="JU15" s="127">
        <v>198</v>
      </c>
      <c r="JV15" s="127"/>
      <c r="JW15" s="127"/>
      <c r="JX15" s="127"/>
      <c r="JY15" s="127"/>
      <c r="JZ15" s="127">
        <v>41</v>
      </c>
      <c r="KA15" s="127">
        <v>120</v>
      </c>
      <c r="KB15" s="127">
        <v>1122</v>
      </c>
      <c r="KC15" s="127"/>
      <c r="KD15" s="127"/>
      <c r="KE15" s="127"/>
      <c r="KF15" s="127"/>
      <c r="KG15" s="127"/>
      <c r="KH15" s="127">
        <v>489</v>
      </c>
      <c r="KI15" s="127"/>
      <c r="KJ15" s="127"/>
      <c r="KK15" s="127">
        <v>36</v>
      </c>
      <c r="KL15" s="127">
        <v>834</v>
      </c>
      <c r="KM15" s="127">
        <v>68</v>
      </c>
      <c r="KN15" s="127"/>
      <c r="KO15" s="127"/>
      <c r="KP15" s="127">
        <v>27</v>
      </c>
      <c r="KQ15" s="127"/>
      <c r="KR15" s="127">
        <v>71</v>
      </c>
      <c r="KS15" s="127"/>
      <c r="KT15" s="127"/>
      <c r="KU15" s="127">
        <v>26</v>
      </c>
      <c r="KV15" s="127"/>
      <c r="KW15" s="127"/>
      <c r="KX15" s="127"/>
      <c r="KY15" s="127">
        <v>497</v>
      </c>
      <c r="KZ15" s="127"/>
      <c r="LA15" s="127"/>
      <c r="LB15" s="127"/>
      <c r="LC15" s="127"/>
      <c r="LD15" s="127">
        <v>483</v>
      </c>
      <c r="LE15" s="127">
        <v>41</v>
      </c>
      <c r="LF15" s="127">
        <v>6</v>
      </c>
      <c r="LG15" s="127">
        <v>81</v>
      </c>
      <c r="LH15" s="127"/>
      <c r="LI15" s="127"/>
      <c r="LJ15" s="127">
        <v>685</v>
      </c>
      <c r="LK15" s="127"/>
      <c r="LL15" s="127"/>
      <c r="LM15" s="127"/>
      <c r="LN15" s="127">
        <v>322</v>
      </c>
      <c r="LO15" s="127"/>
      <c r="LP15" s="127">
        <v>63</v>
      </c>
      <c r="LQ15" s="127"/>
      <c r="LR15" s="127"/>
      <c r="LS15" s="127"/>
      <c r="LT15" s="127">
        <v>47</v>
      </c>
      <c r="LU15" s="127"/>
      <c r="LV15" s="127">
        <v>53</v>
      </c>
      <c r="LW15" s="127">
        <v>88</v>
      </c>
      <c r="LX15" s="127"/>
      <c r="LY15" s="127"/>
      <c r="LZ15" s="127"/>
      <c r="MA15" s="127">
        <v>285</v>
      </c>
      <c r="MB15" s="127"/>
      <c r="MC15" s="127">
        <v>37</v>
      </c>
      <c r="MD15" s="127"/>
      <c r="ME15" s="127">
        <v>32</v>
      </c>
      <c r="MF15" s="127"/>
      <c r="MG15" s="127"/>
      <c r="MH15" s="127"/>
      <c r="MI15" s="127">
        <v>17</v>
      </c>
      <c r="MJ15" s="127"/>
      <c r="MK15" s="127">
        <v>458</v>
      </c>
      <c r="ML15" s="127">
        <v>18</v>
      </c>
      <c r="MM15" s="127"/>
      <c r="MN15" s="127"/>
      <c r="MO15" s="127"/>
      <c r="MP15" s="127">
        <v>13</v>
      </c>
      <c r="MR15" s="346">
        <f t="shared" si="1"/>
        <v>4</v>
      </c>
      <c r="MS15" s="346">
        <f t="shared" si="2"/>
        <v>1275</v>
      </c>
      <c r="MT15" s="325"/>
      <c r="MU15" s="772">
        <f t="shared" si="4"/>
        <v>103</v>
      </c>
    </row>
    <row r="16" spans="1:361" ht="29" x14ac:dyDescent="0.35">
      <c r="A16" s="280" t="s">
        <v>78</v>
      </c>
      <c r="B16" s="35" t="s">
        <v>64</v>
      </c>
      <c r="C16" s="35" t="s">
        <v>10</v>
      </c>
      <c r="D16" s="55" t="s">
        <v>38</v>
      </c>
      <c r="E16" s="128">
        <f>AVERAGE($F16:$MP16)</f>
        <v>2914193.6506802724</v>
      </c>
      <c r="F16" s="325"/>
      <c r="G16" s="872">
        <v>2242365.63</v>
      </c>
      <c r="H16" s="902"/>
      <c r="I16" s="872">
        <v>226801</v>
      </c>
      <c r="J16" s="748"/>
      <c r="K16" s="750">
        <v>94828</v>
      </c>
      <c r="L16" s="750"/>
      <c r="M16" s="750">
        <v>143515207</v>
      </c>
      <c r="N16" s="663">
        <v>3118280</v>
      </c>
      <c r="O16" s="750">
        <v>193657</v>
      </c>
      <c r="P16" s="880"/>
      <c r="Q16" s="836">
        <v>171935</v>
      </c>
      <c r="R16" s="841"/>
      <c r="S16" s="750">
        <v>132591</v>
      </c>
      <c r="T16" s="663">
        <v>2184050.6</v>
      </c>
      <c r="U16" s="880"/>
      <c r="V16" s="678">
        <v>4509878</v>
      </c>
      <c r="W16" s="806">
        <v>13300</v>
      </c>
      <c r="X16" s="663">
        <v>199679</v>
      </c>
      <c r="Y16" s="663">
        <v>821003</v>
      </c>
      <c r="Z16" s="663"/>
      <c r="AA16" s="750">
        <v>153890</v>
      </c>
      <c r="AB16" s="902"/>
      <c r="AC16" s="750"/>
      <c r="AD16" s="391"/>
      <c r="AE16" s="391">
        <v>227619</v>
      </c>
      <c r="AF16" s="663"/>
      <c r="AG16" s="795"/>
      <c r="AH16" s="750">
        <v>109332</v>
      </c>
      <c r="AI16" s="391"/>
      <c r="AJ16" s="391"/>
      <c r="AK16" s="663">
        <v>133910906</v>
      </c>
      <c r="AL16" s="391">
        <v>121727</v>
      </c>
      <c r="AM16" s="391"/>
      <c r="AN16" s="391">
        <v>6070148.2000000002</v>
      </c>
      <c r="AO16" s="581">
        <v>190059</v>
      </c>
      <c r="AP16" s="880"/>
      <c r="AQ16" s="391">
        <v>330348</v>
      </c>
      <c r="AR16" s="391">
        <v>112177.38</v>
      </c>
      <c r="AS16" s="841">
        <v>171238</v>
      </c>
      <c r="AT16" s="391">
        <v>800859</v>
      </c>
      <c r="AU16" s="628">
        <v>55733</v>
      </c>
      <c r="AV16" s="556">
        <v>2150729.04</v>
      </c>
      <c r="AW16" s="750"/>
      <c r="AX16" s="661">
        <v>594088</v>
      </c>
      <c r="AY16" s="295">
        <v>4678339</v>
      </c>
      <c r="AZ16" s="523">
        <v>59616</v>
      </c>
      <c r="BA16" s="432">
        <v>26894.5</v>
      </c>
      <c r="BB16" s="338">
        <v>848038</v>
      </c>
      <c r="BC16" s="391"/>
      <c r="BD16" s="663">
        <v>151125</v>
      </c>
      <c r="BE16" s="391"/>
      <c r="BF16" s="514"/>
      <c r="BG16" s="240">
        <v>87253</v>
      </c>
      <c r="BH16" s="127"/>
      <c r="BI16" s="130">
        <v>360378</v>
      </c>
      <c r="BJ16" s="127"/>
      <c r="BK16" s="129">
        <v>6123921.9000000004</v>
      </c>
      <c r="BL16" s="130">
        <v>121727</v>
      </c>
      <c r="BM16" s="129">
        <v>2333140</v>
      </c>
      <c r="BN16" s="145"/>
      <c r="BO16" s="149">
        <v>2703172</v>
      </c>
      <c r="BP16" s="880"/>
      <c r="BQ16" s="127"/>
      <c r="BR16" s="127"/>
      <c r="BS16" s="129">
        <v>97065.18</v>
      </c>
      <c r="BT16" s="127"/>
      <c r="BU16" s="127"/>
      <c r="BV16" s="475">
        <v>798074</v>
      </c>
      <c r="BW16" s="127"/>
      <c r="BX16" s="127"/>
      <c r="BY16" s="338">
        <v>500836</v>
      </c>
      <c r="BZ16" s="127"/>
      <c r="CA16" s="130">
        <v>445163</v>
      </c>
      <c r="CB16" s="129">
        <v>4954561</v>
      </c>
      <c r="CC16" s="127"/>
      <c r="CD16" s="127"/>
      <c r="CE16" s="127"/>
      <c r="CF16" s="556">
        <v>2189413.62</v>
      </c>
      <c r="CG16" s="127"/>
      <c r="CH16" s="661">
        <v>566264</v>
      </c>
      <c r="CI16" s="433">
        <v>4525388</v>
      </c>
      <c r="CJ16" s="408">
        <v>6482727</v>
      </c>
      <c r="CK16" s="338"/>
      <c r="CL16" s="129">
        <v>612653</v>
      </c>
      <c r="CM16" s="391">
        <v>150678.6</v>
      </c>
      <c r="CN16" s="127"/>
      <c r="CO16" s="129">
        <v>294893</v>
      </c>
      <c r="CP16" s="130">
        <v>6785</v>
      </c>
      <c r="CQ16" s="391"/>
      <c r="CR16" s="127"/>
      <c r="CS16" s="127"/>
      <c r="CT16" s="127"/>
      <c r="CU16" s="130">
        <v>730040</v>
      </c>
      <c r="CV16" s="514"/>
      <c r="CW16" s="130">
        <v>89895</v>
      </c>
      <c r="CX16" s="130">
        <v>357885</v>
      </c>
      <c r="CY16" s="127"/>
      <c r="CZ16" s="130">
        <v>99055</v>
      </c>
      <c r="DA16" s="127"/>
      <c r="DB16" s="130">
        <v>377626</v>
      </c>
      <c r="DC16" s="130">
        <v>5512198</v>
      </c>
      <c r="DD16" s="130">
        <v>121727</v>
      </c>
      <c r="DE16" s="130">
        <v>167835</v>
      </c>
      <c r="DF16" s="127"/>
      <c r="DG16" s="880"/>
      <c r="DH16" s="127"/>
      <c r="DI16" s="127"/>
      <c r="DJ16" s="130">
        <v>562072</v>
      </c>
      <c r="DK16" s="127"/>
      <c r="DL16" s="130">
        <v>292962</v>
      </c>
      <c r="DM16" s="127"/>
      <c r="DN16" s="127"/>
      <c r="DO16" s="127"/>
      <c r="DP16" s="127"/>
      <c r="DQ16" s="130">
        <v>104338</v>
      </c>
      <c r="DR16" s="127"/>
      <c r="DS16" s="130">
        <v>492621</v>
      </c>
      <c r="DT16" s="130">
        <v>140473</v>
      </c>
      <c r="DU16" s="127"/>
      <c r="DV16" s="127"/>
      <c r="DW16" s="130">
        <v>166459</v>
      </c>
      <c r="DX16" s="127"/>
      <c r="DY16" s="127"/>
      <c r="DZ16" s="127"/>
      <c r="EA16" s="127"/>
      <c r="EB16" s="130">
        <v>63828</v>
      </c>
      <c r="EC16" s="130">
        <v>114118</v>
      </c>
      <c r="ED16" s="127"/>
      <c r="EE16" s="127"/>
      <c r="EF16" s="127"/>
      <c r="EG16" s="127"/>
      <c r="EH16" s="130">
        <v>1747906</v>
      </c>
      <c r="EI16" s="127"/>
      <c r="EJ16" s="127"/>
      <c r="EK16" s="130">
        <v>6525596</v>
      </c>
      <c r="EL16" s="127"/>
      <c r="EM16" s="127"/>
      <c r="EN16" s="127"/>
      <c r="EO16" s="127"/>
      <c r="EP16" s="127"/>
      <c r="EQ16" s="127"/>
      <c r="ER16" s="130">
        <v>1078762</v>
      </c>
      <c r="ES16" s="127"/>
      <c r="ET16" s="127"/>
      <c r="EU16" s="127"/>
      <c r="EV16" s="127"/>
      <c r="EW16" s="130">
        <v>5359968</v>
      </c>
      <c r="EX16" s="127"/>
      <c r="EY16" s="130">
        <v>681309</v>
      </c>
      <c r="EZ16" s="514">
        <v>14833463</v>
      </c>
      <c r="FA16" s="130">
        <v>88338</v>
      </c>
      <c r="FB16" s="130">
        <v>352322</v>
      </c>
      <c r="FC16" s="127"/>
      <c r="FD16" s="127"/>
      <c r="FE16" s="130">
        <v>107425</v>
      </c>
      <c r="FF16" s="127"/>
      <c r="FG16" s="130">
        <v>390715</v>
      </c>
      <c r="FH16" s="130">
        <v>6035025</v>
      </c>
      <c r="FI16" s="130">
        <v>121727</v>
      </c>
      <c r="FJ16" s="130">
        <v>163135</v>
      </c>
      <c r="FK16" s="127"/>
      <c r="FL16" s="130">
        <v>6109</v>
      </c>
      <c r="FM16" s="127"/>
      <c r="FN16" s="130">
        <v>593412</v>
      </c>
      <c r="FO16" s="127"/>
      <c r="FP16" s="127"/>
      <c r="FQ16" s="127"/>
      <c r="FR16" s="127"/>
      <c r="FS16" s="127"/>
      <c r="FT16" s="127"/>
      <c r="FU16" s="127"/>
      <c r="FV16" s="130">
        <v>260026</v>
      </c>
      <c r="FW16" s="127"/>
      <c r="FX16" s="127"/>
      <c r="FY16" s="127"/>
      <c r="FZ16" s="130">
        <v>155749</v>
      </c>
      <c r="GA16" s="127"/>
      <c r="GB16" s="130">
        <v>35903</v>
      </c>
      <c r="GC16" s="127"/>
      <c r="GD16" s="130">
        <v>487781</v>
      </c>
      <c r="GE16" s="130">
        <v>905456</v>
      </c>
      <c r="GF16" s="127"/>
      <c r="GG16" s="130">
        <v>135295</v>
      </c>
      <c r="GH16" s="127"/>
      <c r="GI16" s="130">
        <v>107351</v>
      </c>
      <c r="GJ16" s="130">
        <v>2208980</v>
      </c>
      <c r="GK16" s="130">
        <v>369704</v>
      </c>
      <c r="GL16" s="127"/>
      <c r="GM16" s="127"/>
      <c r="GN16" s="127"/>
      <c r="GO16" s="127"/>
      <c r="GP16" s="130">
        <v>64683</v>
      </c>
      <c r="GQ16" s="127"/>
      <c r="GR16" s="127"/>
      <c r="GS16" s="130">
        <v>967800</v>
      </c>
      <c r="GT16" s="130">
        <v>795738</v>
      </c>
      <c r="GU16" s="130">
        <v>181176</v>
      </c>
      <c r="GV16" s="127"/>
      <c r="GW16" s="130">
        <v>166876</v>
      </c>
      <c r="GX16" s="130">
        <v>330631</v>
      </c>
      <c r="GY16" s="127"/>
      <c r="GZ16" s="127"/>
      <c r="HA16" s="127"/>
      <c r="HB16" s="127"/>
      <c r="HC16" s="127"/>
      <c r="HD16" s="130">
        <v>1339604</v>
      </c>
      <c r="HE16" s="127"/>
      <c r="HF16" s="130">
        <v>12480</v>
      </c>
      <c r="HG16" s="127"/>
      <c r="HH16" s="127"/>
      <c r="HI16" s="127"/>
      <c r="HJ16" s="127"/>
      <c r="HK16" s="127"/>
      <c r="HL16" s="127"/>
      <c r="HM16" s="127"/>
      <c r="HN16" s="127"/>
      <c r="HO16" s="130">
        <v>282281</v>
      </c>
      <c r="HP16" s="130">
        <v>3338694</v>
      </c>
      <c r="HQ16" s="130">
        <v>67783</v>
      </c>
      <c r="HR16" s="130">
        <v>720901</v>
      </c>
      <c r="HS16" s="130">
        <v>695492</v>
      </c>
      <c r="HT16" s="127"/>
      <c r="HU16" s="127"/>
      <c r="HV16" s="127"/>
      <c r="HW16" s="130">
        <v>352102</v>
      </c>
      <c r="HX16" s="127"/>
      <c r="HY16" s="130">
        <v>196560</v>
      </c>
      <c r="HZ16" s="127"/>
      <c r="IA16" s="127"/>
      <c r="IB16" s="130">
        <v>137981</v>
      </c>
      <c r="IC16" s="127"/>
      <c r="ID16" s="130">
        <v>115168</v>
      </c>
      <c r="IE16" s="127"/>
      <c r="IF16" s="130">
        <v>384976</v>
      </c>
      <c r="IG16" s="127"/>
      <c r="IH16" s="130">
        <v>464475</v>
      </c>
      <c r="II16" s="127"/>
      <c r="IJ16" s="127"/>
      <c r="IK16" s="130">
        <v>5398861</v>
      </c>
      <c r="IL16" s="130">
        <v>98328</v>
      </c>
      <c r="IM16" s="127"/>
      <c r="IN16" s="127"/>
      <c r="IO16" s="127"/>
      <c r="IP16" s="127"/>
      <c r="IQ16" s="127"/>
      <c r="IR16" s="127"/>
      <c r="IS16" s="127"/>
      <c r="IT16" s="127"/>
      <c r="IU16" s="127"/>
      <c r="IV16" s="130">
        <v>178943</v>
      </c>
      <c r="IW16" s="130">
        <v>595782</v>
      </c>
      <c r="IX16" s="127"/>
      <c r="IY16" s="130">
        <v>198745</v>
      </c>
      <c r="IZ16" s="127"/>
      <c r="JA16" s="130">
        <v>139705</v>
      </c>
      <c r="JB16" s="130">
        <v>1503826</v>
      </c>
      <c r="JC16" s="127"/>
      <c r="JD16" s="130">
        <v>53999</v>
      </c>
      <c r="JE16" s="127"/>
      <c r="JF16" s="127"/>
      <c r="JG16" s="127"/>
      <c r="JH16" s="130">
        <v>336390</v>
      </c>
      <c r="JI16" s="127">
        <v>185919</v>
      </c>
      <c r="JJ16" s="127"/>
      <c r="JK16" s="127"/>
      <c r="JL16" s="130">
        <v>2080</v>
      </c>
      <c r="JM16" s="127"/>
      <c r="JN16" s="127"/>
      <c r="JO16" s="127"/>
      <c r="JP16" s="127"/>
      <c r="JQ16" s="127"/>
      <c r="JR16" s="130">
        <v>149200</v>
      </c>
      <c r="JS16" s="130">
        <v>4381</v>
      </c>
      <c r="JT16" s="127"/>
      <c r="JU16" s="127"/>
      <c r="JV16" s="127"/>
      <c r="JW16" s="130">
        <v>53564</v>
      </c>
      <c r="JX16" s="127"/>
      <c r="JY16" s="127"/>
      <c r="JZ16" s="130">
        <v>470270</v>
      </c>
      <c r="KA16" s="127"/>
      <c r="KB16" s="127"/>
      <c r="KC16" s="127"/>
      <c r="KD16" s="127"/>
      <c r="KE16" s="127"/>
      <c r="KF16" s="127"/>
      <c r="KG16" s="127"/>
      <c r="KH16" s="130">
        <v>4091484</v>
      </c>
      <c r="KI16" s="127"/>
      <c r="KJ16" s="127"/>
      <c r="KK16" s="130">
        <v>79685</v>
      </c>
      <c r="KL16" s="130">
        <v>2122719</v>
      </c>
      <c r="KM16" s="130">
        <v>368764</v>
      </c>
      <c r="KN16" s="127"/>
      <c r="KO16" s="127"/>
      <c r="KP16" s="127"/>
      <c r="KQ16" s="127"/>
      <c r="KR16" s="130">
        <v>252630</v>
      </c>
      <c r="KS16" s="127"/>
      <c r="KT16" s="127"/>
      <c r="KU16" s="130">
        <v>97957</v>
      </c>
      <c r="KV16" s="127"/>
      <c r="KW16" s="127"/>
      <c r="KX16" s="127"/>
      <c r="KY16" s="127"/>
      <c r="KZ16" s="127"/>
      <c r="LA16" s="127"/>
      <c r="LB16" s="127"/>
      <c r="LC16" s="127"/>
      <c r="LD16" s="130">
        <v>1659958</v>
      </c>
      <c r="LE16" s="130">
        <v>141903</v>
      </c>
      <c r="LF16" s="130">
        <v>66236</v>
      </c>
      <c r="LG16" s="130">
        <v>332781</v>
      </c>
      <c r="LH16" s="127"/>
      <c r="LI16" s="127"/>
      <c r="LJ16" s="127"/>
      <c r="LK16" s="127"/>
      <c r="LL16" s="127"/>
      <c r="LM16" s="127"/>
      <c r="LN16" s="130">
        <v>940390</v>
      </c>
      <c r="LO16" s="130">
        <v>1194447</v>
      </c>
      <c r="LP16" s="130">
        <v>183645</v>
      </c>
      <c r="LQ16" s="127"/>
      <c r="LR16" s="127"/>
      <c r="LS16" s="127"/>
      <c r="LT16" s="130">
        <v>191360</v>
      </c>
      <c r="LU16" s="127"/>
      <c r="LV16" s="127"/>
      <c r="LW16" s="130">
        <v>232261</v>
      </c>
      <c r="LX16" s="127"/>
      <c r="LY16" s="127"/>
      <c r="LZ16" s="127"/>
      <c r="MA16" s="130">
        <v>852387</v>
      </c>
      <c r="MB16" s="127"/>
      <c r="MC16" s="130">
        <v>231658</v>
      </c>
      <c r="MD16" s="127"/>
      <c r="ME16" s="130">
        <v>136502</v>
      </c>
      <c r="MF16" s="127"/>
      <c r="MG16" s="127"/>
      <c r="MH16" s="127"/>
      <c r="MI16" s="130">
        <v>62091</v>
      </c>
      <c r="MJ16" s="127"/>
      <c r="MK16" s="130">
        <v>1359096</v>
      </c>
      <c r="ML16" s="130">
        <v>104795</v>
      </c>
      <c r="MM16" s="130">
        <v>13200</v>
      </c>
      <c r="MN16" s="127"/>
      <c r="MO16" s="127"/>
      <c r="MP16" s="127"/>
      <c r="MR16" s="346">
        <f t="shared" si="1"/>
        <v>2080</v>
      </c>
      <c r="MS16" s="346">
        <f t="shared" si="2"/>
        <v>143515207</v>
      </c>
      <c r="MT16" s="325">
        <f>MEDIAN($F16:$MP16)</f>
        <v>282281</v>
      </c>
      <c r="MU16" s="772">
        <f t="shared" si="4"/>
        <v>147</v>
      </c>
    </row>
    <row r="17" spans="1:359" ht="43.5" x14ac:dyDescent="0.35">
      <c r="A17" s="280" t="s">
        <v>79</v>
      </c>
      <c r="B17" s="36" t="s">
        <v>6</v>
      </c>
      <c r="C17" s="36" t="s">
        <v>10</v>
      </c>
      <c r="D17" s="56" t="s">
        <v>160</v>
      </c>
      <c r="E17" s="132">
        <f>AVERAGE($F17:$MP17)</f>
        <v>0.35836363636363633</v>
      </c>
      <c r="F17" s="326"/>
      <c r="G17" s="842">
        <v>0.23580000000000001</v>
      </c>
      <c r="H17" s="903"/>
      <c r="I17" s="842">
        <v>0.32</v>
      </c>
      <c r="J17" s="793"/>
      <c r="K17" s="751">
        <v>0.75</v>
      </c>
      <c r="L17" s="751"/>
      <c r="M17" s="751">
        <v>0.2</v>
      </c>
      <c r="N17" s="664">
        <v>0.25</v>
      </c>
      <c r="O17" s="751"/>
      <c r="P17" s="880"/>
      <c r="Q17" s="833">
        <v>0.35</v>
      </c>
      <c r="R17" s="881">
        <v>0.222</v>
      </c>
      <c r="S17" s="751"/>
      <c r="T17" s="664"/>
      <c r="U17" s="881">
        <v>0.69230000000000003</v>
      </c>
      <c r="V17" s="666"/>
      <c r="W17" s="807">
        <v>0.98</v>
      </c>
      <c r="X17" s="664">
        <v>0.22969999999999999</v>
      </c>
      <c r="Y17" s="664">
        <v>0.44</v>
      </c>
      <c r="Z17" s="664"/>
      <c r="AA17" s="751">
        <v>0.37</v>
      </c>
      <c r="AB17" s="903"/>
      <c r="AC17" s="751"/>
      <c r="AD17" s="392">
        <v>5.7099999999999998E-2</v>
      </c>
      <c r="AE17" s="392"/>
      <c r="AF17" s="664">
        <v>0.48599999999999999</v>
      </c>
      <c r="AG17" s="327">
        <v>0.30859999999999999</v>
      </c>
      <c r="AH17" s="751">
        <v>0.5</v>
      </c>
      <c r="AI17" s="392"/>
      <c r="AJ17" s="392"/>
      <c r="AK17" s="664">
        <v>0.19</v>
      </c>
      <c r="AL17" s="246">
        <v>0.87</v>
      </c>
      <c r="AM17" s="246"/>
      <c r="AN17" s="392">
        <v>0.38700000000000001</v>
      </c>
      <c r="AO17" s="582"/>
      <c r="AP17" s="880"/>
      <c r="AQ17" s="246">
        <v>0.27500000000000002</v>
      </c>
      <c r="AR17" s="392"/>
      <c r="AS17" s="847">
        <v>0.46100000000000002</v>
      </c>
      <c r="AT17" s="473"/>
      <c r="AU17" s="652">
        <v>0.16700000000000001</v>
      </c>
      <c r="AV17" s="557"/>
      <c r="AW17" s="751">
        <v>0.54349999999999998</v>
      </c>
      <c r="AX17" s="680">
        <v>0.37</v>
      </c>
      <c r="AY17" s="345"/>
      <c r="AZ17" s="524">
        <v>0.89</v>
      </c>
      <c r="BA17" s="436">
        <v>0</v>
      </c>
      <c r="BB17" s="339">
        <v>0.23</v>
      </c>
      <c r="BC17" s="392"/>
      <c r="BD17" s="664">
        <v>0.37</v>
      </c>
      <c r="BE17" s="392"/>
      <c r="BF17" s="759"/>
      <c r="BG17" s="241"/>
      <c r="BH17" s="127"/>
      <c r="BI17" s="127"/>
      <c r="BJ17" s="133">
        <v>0.21</v>
      </c>
      <c r="BK17" s="143">
        <v>0.2</v>
      </c>
      <c r="BL17" s="133">
        <v>0.6</v>
      </c>
      <c r="BM17" s="144"/>
      <c r="BN17" s="143">
        <v>0.40200000000000002</v>
      </c>
      <c r="BO17" s="169"/>
      <c r="BP17" s="880"/>
      <c r="BQ17" s="127"/>
      <c r="BR17" s="127"/>
      <c r="BS17" s="144"/>
      <c r="BT17" s="127"/>
      <c r="BU17" s="127"/>
      <c r="BV17" s="476"/>
      <c r="BW17" s="127"/>
      <c r="BX17" s="127"/>
      <c r="BY17" s="339">
        <v>0</v>
      </c>
      <c r="BZ17" s="127"/>
      <c r="CA17" s="133">
        <v>0.27</v>
      </c>
      <c r="CB17" s="144">
        <v>0.27700000000000002</v>
      </c>
      <c r="CC17" s="127"/>
      <c r="CD17" s="127"/>
      <c r="CE17" s="127"/>
      <c r="CF17" s="557"/>
      <c r="CG17" s="127"/>
      <c r="CH17" s="704"/>
      <c r="CI17" s="711"/>
      <c r="CJ17" s="413">
        <v>0.40100000000000002</v>
      </c>
      <c r="CK17" s="339"/>
      <c r="CL17" s="144">
        <v>0.21</v>
      </c>
      <c r="CM17" s="392">
        <v>0.28000000000000003</v>
      </c>
      <c r="CN17" s="127"/>
      <c r="CO17" s="144">
        <v>0.57499999999999996</v>
      </c>
      <c r="CP17" s="127"/>
      <c r="CQ17" s="392"/>
      <c r="CR17" s="127"/>
      <c r="CS17" s="127"/>
      <c r="CT17" s="127"/>
      <c r="CU17" s="133">
        <v>0.13</v>
      </c>
      <c r="CV17" s="759"/>
      <c r="CW17" s="127"/>
      <c r="CX17" s="127"/>
      <c r="CY17" s="127"/>
      <c r="CZ17" s="133">
        <v>0.5</v>
      </c>
      <c r="DA17" s="127"/>
      <c r="DB17" s="127"/>
      <c r="DC17" s="133">
        <v>0.2</v>
      </c>
      <c r="DD17" s="127"/>
      <c r="DE17" s="127"/>
      <c r="DF17" s="133">
        <v>0.24</v>
      </c>
      <c r="DG17" s="880"/>
      <c r="DH17" s="127"/>
      <c r="DI17" s="127"/>
      <c r="DJ17" s="133">
        <v>0.23</v>
      </c>
      <c r="DK17" s="127"/>
      <c r="DL17" s="127"/>
      <c r="DM17" s="127"/>
      <c r="DN17" s="127"/>
      <c r="DO17" s="127"/>
      <c r="DP17" s="127"/>
      <c r="DQ17" s="127"/>
      <c r="DR17" s="127"/>
      <c r="DS17" s="127"/>
      <c r="DT17" s="133">
        <v>0</v>
      </c>
      <c r="DU17" s="133">
        <v>0.16</v>
      </c>
      <c r="DV17" s="127"/>
      <c r="DW17" s="127"/>
      <c r="DX17" s="127"/>
      <c r="DY17" s="127"/>
      <c r="DZ17" s="127"/>
      <c r="EA17" s="127"/>
      <c r="EB17" s="127"/>
      <c r="EC17" s="127"/>
      <c r="ED17" s="127"/>
      <c r="EE17" s="127"/>
      <c r="EF17" s="127"/>
      <c r="EG17" s="127"/>
      <c r="EH17" s="127"/>
      <c r="EI17" s="133">
        <v>0.6</v>
      </c>
      <c r="EJ17" s="127"/>
      <c r="EK17" s="133">
        <v>0.16</v>
      </c>
      <c r="EL17" s="127"/>
      <c r="EM17" s="127"/>
      <c r="EN17" s="127"/>
      <c r="EO17" s="127"/>
      <c r="EP17" s="127"/>
      <c r="EQ17" s="127"/>
      <c r="ER17" s="127"/>
      <c r="ES17" s="127"/>
      <c r="ET17" s="127"/>
      <c r="EU17" s="127"/>
      <c r="EV17" s="127"/>
      <c r="EW17" s="127"/>
      <c r="EX17" s="127"/>
      <c r="EY17" s="133">
        <v>0.5</v>
      </c>
      <c r="EZ17" s="759"/>
      <c r="FA17" s="127"/>
      <c r="FB17" s="127"/>
      <c r="FC17" s="127"/>
      <c r="FD17" s="127"/>
      <c r="FE17" s="127"/>
      <c r="FF17" s="127"/>
      <c r="FG17" s="127"/>
      <c r="FH17" s="127"/>
      <c r="FI17" s="133">
        <v>0.75</v>
      </c>
      <c r="FJ17" s="133">
        <v>0.21</v>
      </c>
      <c r="FK17" s="127"/>
      <c r="FL17" s="127"/>
      <c r="FM17" s="127"/>
      <c r="FN17" s="127"/>
      <c r="FO17" s="127"/>
      <c r="FP17" s="127"/>
      <c r="FQ17" s="127"/>
      <c r="FR17" s="127"/>
      <c r="FS17" s="127"/>
      <c r="FT17" s="127"/>
      <c r="FU17" s="127"/>
      <c r="FV17" s="127"/>
      <c r="FW17" s="127"/>
      <c r="FX17" s="127"/>
      <c r="FY17" s="127"/>
      <c r="FZ17" s="127"/>
      <c r="GA17" s="127"/>
      <c r="GB17" s="127"/>
      <c r="GC17" s="127"/>
      <c r="GD17" s="127"/>
      <c r="GE17" s="133">
        <v>0.31</v>
      </c>
      <c r="GF17" s="127"/>
      <c r="GG17" s="127"/>
      <c r="GH17" s="127"/>
      <c r="GI17" s="127"/>
      <c r="GJ17" s="127"/>
      <c r="GK17" s="127"/>
      <c r="GL17" s="127"/>
      <c r="GM17" s="127"/>
      <c r="GN17" s="127"/>
      <c r="GO17" s="127"/>
      <c r="GP17" s="133">
        <v>0.67</v>
      </c>
      <c r="GQ17" s="127"/>
      <c r="GR17" s="133">
        <v>0.33</v>
      </c>
      <c r="GS17" s="127"/>
      <c r="GT17" s="127"/>
      <c r="GU17" s="127"/>
      <c r="GV17" s="127"/>
      <c r="GW17" s="127"/>
      <c r="GX17" s="127"/>
      <c r="GY17" s="127"/>
      <c r="GZ17" s="127"/>
      <c r="HA17" s="127"/>
      <c r="HB17" s="127"/>
      <c r="HC17" s="127"/>
      <c r="HD17" s="127"/>
      <c r="HE17" s="133">
        <v>0.15</v>
      </c>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27"/>
      <c r="LR17" s="127"/>
      <c r="LS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R17" s="353">
        <f t="shared" si="1"/>
        <v>0</v>
      </c>
      <c r="MS17" s="353">
        <f t="shared" si="2"/>
        <v>0.98</v>
      </c>
      <c r="MT17" s="326">
        <f>MEDIAN($F17:$MP17)</f>
        <v>0.30859999999999999</v>
      </c>
      <c r="MU17" s="772">
        <f t="shared" si="4"/>
        <v>55</v>
      </c>
    </row>
    <row r="18" spans="1:359" ht="43.5" x14ac:dyDescent="0.35">
      <c r="A18" s="280" t="s">
        <v>80</v>
      </c>
      <c r="B18" s="36" t="s">
        <v>6</v>
      </c>
      <c r="C18" s="36" t="s">
        <v>10</v>
      </c>
      <c r="D18" s="56" t="s">
        <v>207</v>
      </c>
      <c r="E18" s="132">
        <f>AVERAGE($F18:$MP18)</f>
        <v>0.9162048913043479</v>
      </c>
      <c r="F18" s="326"/>
      <c r="G18" s="842">
        <v>0.88</v>
      </c>
      <c r="H18" s="903"/>
      <c r="I18" s="842">
        <v>0.99</v>
      </c>
      <c r="J18" s="751"/>
      <c r="K18" s="751"/>
      <c r="L18" s="751"/>
      <c r="M18" s="751">
        <v>0.89</v>
      </c>
      <c r="N18" s="664">
        <v>0.99</v>
      </c>
      <c r="O18" s="751"/>
      <c r="P18" s="881">
        <v>0.99</v>
      </c>
      <c r="Q18" s="833">
        <v>0.94</v>
      </c>
      <c r="R18" s="842"/>
      <c r="S18" s="751">
        <v>0.9</v>
      </c>
      <c r="T18" s="634">
        <v>0.88</v>
      </c>
      <c r="U18" s="881">
        <v>0.94689999999999996</v>
      </c>
      <c r="V18" s="449"/>
      <c r="W18" s="807">
        <v>0.97</v>
      </c>
      <c r="X18" s="664"/>
      <c r="Y18" s="664">
        <v>0.98</v>
      </c>
      <c r="Z18" s="664"/>
      <c r="AA18" s="751">
        <v>0.97</v>
      </c>
      <c r="AB18" s="903"/>
      <c r="AC18" s="751">
        <v>0.89</v>
      </c>
      <c r="AD18" s="392"/>
      <c r="AE18" s="246">
        <v>1</v>
      </c>
      <c r="AF18" s="664"/>
      <c r="AG18" s="144"/>
      <c r="AH18" s="751">
        <v>0.94</v>
      </c>
      <c r="AI18" s="246"/>
      <c r="AJ18" s="392"/>
      <c r="AK18" s="664"/>
      <c r="AL18" s="246">
        <v>0.98</v>
      </c>
      <c r="AM18" s="246"/>
      <c r="AN18" s="392"/>
      <c r="AO18" s="582"/>
      <c r="AP18" s="881">
        <v>0.99</v>
      </c>
      <c r="AQ18" s="246">
        <v>0.93</v>
      </c>
      <c r="AR18" s="246">
        <v>0.95</v>
      </c>
      <c r="AS18" s="847">
        <v>0.93</v>
      </c>
      <c r="AT18" s="473"/>
      <c r="AU18" s="629"/>
      <c r="AV18" s="562">
        <v>0.87</v>
      </c>
      <c r="AW18" s="751">
        <v>0.94394999999999996</v>
      </c>
      <c r="AX18" s="680">
        <v>0.84</v>
      </c>
      <c r="AY18" s="449"/>
      <c r="AZ18" s="524"/>
      <c r="BA18" s="436">
        <v>0.47199999999999998</v>
      </c>
      <c r="BB18" s="339"/>
      <c r="BC18" s="392"/>
      <c r="BD18" s="664">
        <v>0.98</v>
      </c>
      <c r="BE18" s="392"/>
      <c r="BF18" s="751"/>
      <c r="BG18" s="246">
        <v>0.97</v>
      </c>
      <c r="BH18" s="132"/>
      <c r="BI18" s="132"/>
      <c r="BJ18" s="132"/>
      <c r="BK18" s="143">
        <v>0.86</v>
      </c>
      <c r="BL18" s="132"/>
      <c r="BM18" s="144">
        <v>0.82</v>
      </c>
      <c r="BN18" s="143"/>
      <c r="BO18" s="134">
        <v>0.81599999999999995</v>
      </c>
      <c r="BP18" s="881">
        <v>0.99</v>
      </c>
      <c r="BQ18" s="132"/>
      <c r="BR18" s="326"/>
      <c r="BS18" s="144">
        <v>0.95</v>
      </c>
      <c r="BT18" s="132"/>
      <c r="BU18" s="132"/>
      <c r="BV18" s="476"/>
      <c r="BW18" s="132"/>
      <c r="BX18" s="132"/>
      <c r="BY18" s="339">
        <v>0.85</v>
      </c>
      <c r="BZ18" s="132"/>
      <c r="CA18" s="132"/>
      <c r="CB18" s="144">
        <v>0.99199999999999999</v>
      </c>
      <c r="CC18" s="132"/>
      <c r="CD18" s="132"/>
      <c r="CE18" s="132"/>
      <c r="CF18" s="562">
        <v>0.87</v>
      </c>
      <c r="CG18" s="132"/>
      <c r="CH18" s="664">
        <v>0.84</v>
      </c>
      <c r="CI18" s="717"/>
      <c r="CJ18" s="413">
        <v>0.95</v>
      </c>
      <c r="CK18" s="339"/>
      <c r="CL18" s="144">
        <v>0.93</v>
      </c>
      <c r="CM18" s="392">
        <v>0.98</v>
      </c>
      <c r="CN18" s="132"/>
      <c r="CO18" s="144"/>
      <c r="CP18" s="132"/>
      <c r="CQ18" s="246">
        <v>0.94</v>
      </c>
      <c r="CR18" s="132"/>
      <c r="CS18" s="132"/>
      <c r="CT18" s="132">
        <v>0.87</v>
      </c>
      <c r="CU18" s="132">
        <v>1</v>
      </c>
      <c r="CV18" s="751"/>
      <c r="CW18" s="132">
        <v>0.97</v>
      </c>
      <c r="CX18" s="132"/>
      <c r="CY18" s="132"/>
      <c r="CZ18" s="132">
        <v>0.89999999999999991</v>
      </c>
      <c r="DA18" s="132"/>
      <c r="DB18" s="132">
        <v>0.88</v>
      </c>
      <c r="DC18" s="132">
        <v>0.89</v>
      </c>
      <c r="DD18" s="132"/>
      <c r="DE18" s="132"/>
      <c r="DF18" s="132"/>
      <c r="DG18" s="881"/>
      <c r="DH18" s="132"/>
      <c r="DI18" s="132"/>
      <c r="DJ18" s="132"/>
      <c r="DK18" s="132"/>
      <c r="DL18" s="132"/>
      <c r="DM18" s="132"/>
      <c r="DN18" s="132"/>
      <c r="DO18" s="132"/>
      <c r="DP18" s="132"/>
      <c r="DQ18" s="132"/>
      <c r="DR18" s="132"/>
      <c r="DS18" s="132">
        <v>0.84000000000000008</v>
      </c>
      <c r="DT18" s="132"/>
      <c r="DU18" s="132"/>
      <c r="DV18" s="132"/>
      <c r="DW18" s="132"/>
      <c r="DX18" s="132"/>
      <c r="DY18" s="132"/>
      <c r="DZ18" s="132"/>
      <c r="EA18" s="132"/>
      <c r="EB18" s="132"/>
      <c r="EC18" s="132"/>
      <c r="ED18" s="132">
        <v>0.81</v>
      </c>
      <c r="EE18" s="132"/>
      <c r="EF18" s="132"/>
      <c r="EG18" s="132"/>
      <c r="EH18" s="132"/>
      <c r="EI18" s="132"/>
      <c r="EJ18" s="132"/>
      <c r="EK18" s="132">
        <v>0.95000000000000007</v>
      </c>
      <c r="EL18" s="132"/>
      <c r="EM18" s="132"/>
      <c r="EN18" s="132"/>
      <c r="EO18" s="132"/>
      <c r="EP18" s="132"/>
      <c r="EQ18" s="132"/>
      <c r="ER18" s="132"/>
      <c r="ES18" s="132">
        <v>0.89999999999999991</v>
      </c>
      <c r="ET18" s="132"/>
      <c r="EU18" s="132"/>
      <c r="EV18" s="132">
        <v>0.89000000000000012</v>
      </c>
      <c r="EW18" s="132">
        <v>0.88</v>
      </c>
      <c r="EX18" s="132"/>
      <c r="EY18" s="132"/>
      <c r="EZ18" s="751"/>
      <c r="FA18" s="132">
        <v>0.97</v>
      </c>
      <c r="FB18" s="132"/>
      <c r="FC18" s="132"/>
      <c r="FD18" s="132"/>
      <c r="FE18" s="132"/>
      <c r="FF18" s="132"/>
      <c r="FG18" s="132">
        <v>0.88000000000000012</v>
      </c>
      <c r="FH18" s="132">
        <v>0.89</v>
      </c>
      <c r="FI18" s="132">
        <v>0.98</v>
      </c>
      <c r="FJ18" s="132">
        <v>0.92</v>
      </c>
      <c r="FK18" s="132"/>
      <c r="FL18" s="132"/>
      <c r="FM18" s="132"/>
      <c r="FN18" s="132"/>
      <c r="FO18" s="132"/>
      <c r="FP18" s="132"/>
      <c r="FQ18" s="132"/>
      <c r="FR18" s="132">
        <v>0.95</v>
      </c>
      <c r="FS18" s="132">
        <v>0.92999999999999994</v>
      </c>
      <c r="FT18" s="132"/>
      <c r="FU18" s="132"/>
      <c r="FV18" s="132"/>
      <c r="FW18" s="132"/>
      <c r="FX18" s="132"/>
      <c r="FY18" s="132"/>
      <c r="FZ18" s="132"/>
      <c r="GA18" s="132"/>
      <c r="GB18" s="132"/>
      <c r="GC18" s="132"/>
      <c r="GD18" s="132">
        <v>0.86</v>
      </c>
      <c r="GE18" s="132"/>
      <c r="GF18" s="132"/>
      <c r="GG18" s="132"/>
      <c r="GH18" s="132">
        <v>0.67</v>
      </c>
      <c r="GI18" s="132">
        <v>0.95</v>
      </c>
      <c r="GJ18" s="132">
        <v>0.91</v>
      </c>
      <c r="GK18" s="132"/>
      <c r="GL18" s="132">
        <v>0.97</v>
      </c>
      <c r="GM18" s="132"/>
      <c r="GN18" s="132"/>
      <c r="GO18" s="132"/>
      <c r="GP18" s="132"/>
      <c r="GQ18" s="132"/>
      <c r="GR18" s="132"/>
      <c r="GS18" s="132"/>
      <c r="GT18" s="132">
        <v>0.97</v>
      </c>
      <c r="GU18" s="132"/>
      <c r="GV18" s="132"/>
      <c r="GW18" s="132"/>
      <c r="GX18" s="132">
        <v>0.83</v>
      </c>
      <c r="GY18" s="132"/>
      <c r="GZ18" s="132"/>
      <c r="HA18" s="132"/>
      <c r="HB18" s="132"/>
      <c r="HC18" s="132"/>
      <c r="HD18" s="132"/>
      <c r="HE18" s="132">
        <v>0.95</v>
      </c>
      <c r="HF18" s="132">
        <v>0.89999999999999991</v>
      </c>
      <c r="HG18" s="132"/>
      <c r="HH18" s="132"/>
      <c r="HI18" s="132"/>
      <c r="HJ18" s="132"/>
      <c r="HK18" s="132"/>
      <c r="HL18" s="132">
        <v>0.96</v>
      </c>
      <c r="HM18" s="132"/>
      <c r="HN18" s="132"/>
      <c r="HO18" s="132">
        <v>0.88</v>
      </c>
      <c r="HP18" s="132"/>
      <c r="HQ18" s="132"/>
      <c r="HR18" s="132"/>
      <c r="HS18" s="132"/>
      <c r="HT18" s="132"/>
      <c r="HU18" s="132"/>
      <c r="HV18" s="326"/>
      <c r="HW18" s="132"/>
      <c r="HX18" s="132"/>
      <c r="HY18" s="132">
        <v>0.95</v>
      </c>
      <c r="HZ18" s="132"/>
      <c r="IA18" s="132"/>
      <c r="IB18" s="132"/>
      <c r="IC18" s="132"/>
      <c r="ID18" s="132">
        <v>0.94</v>
      </c>
      <c r="IE18" s="132"/>
      <c r="IF18" s="132">
        <v>0.88</v>
      </c>
      <c r="IG18" s="132"/>
      <c r="IH18" s="132"/>
      <c r="II18" s="132"/>
      <c r="IJ18" s="132"/>
      <c r="IK18" s="132">
        <v>0.87</v>
      </c>
      <c r="IL18" s="132">
        <v>0.97</v>
      </c>
      <c r="IM18" s="132"/>
      <c r="IN18" s="132"/>
      <c r="IO18" s="132"/>
      <c r="IP18" s="132"/>
      <c r="IQ18" s="132">
        <v>0.98</v>
      </c>
      <c r="IR18" s="132">
        <v>0.97</v>
      </c>
      <c r="IS18" s="132"/>
      <c r="IT18" s="132"/>
      <c r="IU18" s="132"/>
      <c r="IV18" s="132">
        <v>0.97</v>
      </c>
      <c r="IW18" s="132"/>
      <c r="IX18" s="132"/>
      <c r="IY18" s="132">
        <v>1</v>
      </c>
      <c r="IZ18" s="132"/>
      <c r="JA18" s="132">
        <v>0.86</v>
      </c>
      <c r="JB18" s="132"/>
      <c r="JC18" s="132"/>
      <c r="JD18" s="132"/>
      <c r="JE18" s="132"/>
      <c r="JF18" s="132"/>
      <c r="JG18" s="132"/>
      <c r="JH18" s="132"/>
      <c r="JI18" s="132"/>
      <c r="JJ18" s="132"/>
      <c r="JK18" s="132"/>
      <c r="JL18" s="132"/>
      <c r="JM18" s="132"/>
      <c r="JN18" s="132" t="s">
        <v>337</v>
      </c>
      <c r="JO18" s="132"/>
      <c r="JP18" s="132"/>
      <c r="JQ18" s="132"/>
      <c r="JR18" s="132"/>
      <c r="JS18" s="132"/>
      <c r="JT18" s="132"/>
      <c r="JU18" s="132"/>
      <c r="JV18" s="132"/>
      <c r="JW18" s="132"/>
      <c r="JX18" s="132"/>
      <c r="JY18" s="132"/>
      <c r="JZ18" s="132">
        <v>0.86</v>
      </c>
      <c r="KA18" s="132"/>
      <c r="KB18" s="132"/>
      <c r="KC18" s="132"/>
      <c r="KD18" s="132"/>
      <c r="KE18" s="132"/>
      <c r="KF18" s="132"/>
      <c r="KG18" s="132"/>
      <c r="KH18" s="132"/>
      <c r="KI18" s="132"/>
      <c r="KJ18" s="132"/>
      <c r="KK18" s="132">
        <v>0.95</v>
      </c>
      <c r="KL18" s="132">
        <v>0.90999999999999992</v>
      </c>
      <c r="KM18" s="132"/>
      <c r="KN18" s="132"/>
      <c r="KO18" s="132"/>
      <c r="KP18" s="132">
        <v>0.93</v>
      </c>
      <c r="KQ18" s="132">
        <v>0.94</v>
      </c>
      <c r="KR18" s="132"/>
      <c r="KS18" s="132"/>
      <c r="KT18" s="132"/>
      <c r="KU18" s="132"/>
      <c r="KV18" s="132"/>
      <c r="KW18" s="132"/>
      <c r="KX18" s="132"/>
      <c r="KY18" s="132"/>
      <c r="KZ18" s="132"/>
      <c r="LA18" s="132"/>
      <c r="LB18" s="132"/>
      <c r="LC18" s="132"/>
      <c r="LD18" s="132"/>
      <c r="LE18" s="132"/>
      <c r="LF18" s="132">
        <v>0.94</v>
      </c>
      <c r="LG18" s="132"/>
      <c r="LH18" s="132"/>
      <c r="LI18" s="132">
        <v>0.85</v>
      </c>
      <c r="LJ18" s="132"/>
      <c r="LK18" s="132"/>
      <c r="LL18" s="132">
        <v>0.8</v>
      </c>
      <c r="LM18" s="132"/>
      <c r="LN18" s="132"/>
      <c r="LO18" s="132">
        <v>0.97</v>
      </c>
      <c r="LP18" s="132">
        <v>0.99</v>
      </c>
      <c r="LQ18" s="132"/>
      <c r="LR18" s="132"/>
      <c r="LS18" s="132"/>
      <c r="LT18" s="132"/>
      <c r="LU18" s="132"/>
      <c r="LV18" s="132"/>
      <c r="LW18" s="132"/>
      <c r="LX18" s="132"/>
      <c r="LY18" s="132">
        <v>0.88</v>
      </c>
      <c r="LZ18" s="132"/>
      <c r="MA18" s="132"/>
      <c r="MB18" s="132"/>
      <c r="MC18" s="132"/>
      <c r="MD18" s="132"/>
      <c r="ME18" s="132">
        <v>0.92999999999999994</v>
      </c>
      <c r="MF18" s="132"/>
      <c r="MG18" s="132"/>
      <c r="MH18" s="132"/>
      <c r="MI18" s="132"/>
      <c r="MJ18" s="132"/>
      <c r="MK18" s="132"/>
      <c r="ML18" s="132"/>
      <c r="MM18" s="132"/>
      <c r="MN18" s="132"/>
      <c r="MO18" s="132"/>
      <c r="MP18" s="132">
        <v>1</v>
      </c>
      <c r="MR18" s="353">
        <f t="shared" si="1"/>
        <v>0.47199999999999998</v>
      </c>
      <c r="MS18" s="353">
        <f t="shared" si="2"/>
        <v>1</v>
      </c>
      <c r="MT18" s="326">
        <f>MEDIAN($F18:$MP18)</f>
        <v>0.93500000000000005</v>
      </c>
      <c r="MU18" s="772">
        <f t="shared" si="4"/>
        <v>92</v>
      </c>
    </row>
    <row r="19" spans="1:359" ht="43.5" x14ac:dyDescent="0.35">
      <c r="A19" s="280" t="s">
        <v>81</v>
      </c>
      <c r="B19" s="36" t="s">
        <v>6</v>
      </c>
      <c r="C19" s="36" t="s">
        <v>10</v>
      </c>
      <c r="D19" s="56" t="s">
        <v>305</v>
      </c>
      <c r="E19" s="132"/>
      <c r="F19" s="326"/>
      <c r="G19" s="842">
        <v>0.48799999999999999</v>
      </c>
      <c r="H19" s="903"/>
      <c r="I19" s="842">
        <v>0.48599999999999999</v>
      </c>
      <c r="J19" s="751"/>
      <c r="K19" s="751">
        <v>0.42</v>
      </c>
      <c r="L19" s="751"/>
      <c r="M19" s="751">
        <v>0.91959999999999997</v>
      </c>
      <c r="N19" s="664">
        <v>0.24149999999999999</v>
      </c>
      <c r="O19" s="751">
        <v>0.83299999999999996</v>
      </c>
      <c r="P19" s="881"/>
      <c r="Q19" s="833">
        <v>0.51</v>
      </c>
      <c r="R19" s="842">
        <v>0.50700000000000001</v>
      </c>
      <c r="S19" s="751">
        <v>0.58299999999999996</v>
      </c>
      <c r="T19" s="664"/>
      <c r="U19" s="881"/>
      <c r="V19" s="449">
        <v>0.68</v>
      </c>
      <c r="W19" s="807">
        <v>0.27</v>
      </c>
      <c r="X19" s="664"/>
      <c r="Y19" s="664">
        <v>0.54100000000000004</v>
      </c>
      <c r="Z19" s="664"/>
      <c r="AA19" s="751">
        <v>0.91</v>
      </c>
      <c r="AB19" s="903"/>
      <c r="AC19" s="756">
        <v>0.36</v>
      </c>
      <c r="AD19" s="392"/>
      <c r="AE19" s="392"/>
      <c r="AF19" s="664">
        <v>0.63890000000000002</v>
      </c>
      <c r="AG19" s="144"/>
      <c r="AH19" s="751">
        <v>0.46</v>
      </c>
      <c r="AI19" s="392"/>
      <c r="AJ19" s="392"/>
      <c r="AK19" s="664">
        <v>0.87570000000000003</v>
      </c>
      <c r="AL19" s="246">
        <v>0.41</v>
      </c>
      <c r="AM19" s="246"/>
      <c r="AN19" s="392">
        <v>0.56399999999999995</v>
      </c>
      <c r="AO19" s="582">
        <v>0.874</v>
      </c>
      <c r="AP19" s="881"/>
      <c r="AQ19" s="246">
        <v>0.14000000000000001</v>
      </c>
      <c r="AR19" s="246">
        <v>0.48480000000000001</v>
      </c>
      <c r="AS19" s="847">
        <v>0.432</v>
      </c>
      <c r="AT19" s="473"/>
      <c r="AU19" s="652">
        <v>0.75</v>
      </c>
      <c r="AV19" s="557"/>
      <c r="AW19" s="751"/>
      <c r="AX19" s="680">
        <v>0.46</v>
      </c>
      <c r="AY19" s="449">
        <v>0.66</v>
      </c>
      <c r="AZ19" s="524">
        <v>0.92</v>
      </c>
      <c r="BA19" s="436">
        <v>0.54300000000000004</v>
      </c>
      <c r="BB19" s="339">
        <v>0.52100000000000002</v>
      </c>
      <c r="BC19" s="392"/>
      <c r="BD19" s="664">
        <v>0.9</v>
      </c>
      <c r="BE19" s="246">
        <v>0.38</v>
      </c>
      <c r="BF19" s="751"/>
      <c r="BG19" s="246">
        <v>0.45</v>
      </c>
      <c r="BH19" s="127"/>
      <c r="BI19" s="146"/>
      <c r="BJ19" s="127"/>
      <c r="BK19" s="143">
        <v>0.3024</v>
      </c>
      <c r="BL19" s="146"/>
      <c r="BM19" s="144">
        <v>0.38</v>
      </c>
      <c r="BN19" s="143">
        <v>0.50700000000000001</v>
      </c>
      <c r="BO19" s="134">
        <v>0.435</v>
      </c>
      <c r="BP19" s="881"/>
      <c r="BQ19" s="127"/>
      <c r="BR19" s="127"/>
      <c r="BS19" s="144">
        <v>0.57040000000000002</v>
      </c>
      <c r="BT19" s="146"/>
      <c r="BU19" s="127"/>
      <c r="BV19" s="476"/>
      <c r="BW19" s="127"/>
      <c r="BX19" s="127"/>
      <c r="BY19" s="339">
        <v>0.29859999999999998</v>
      </c>
      <c r="BZ19" s="127"/>
      <c r="CA19" s="146"/>
      <c r="CB19" s="144">
        <v>0.13700000000000001</v>
      </c>
      <c r="CC19" s="127"/>
      <c r="CD19" s="127"/>
      <c r="CE19" s="127"/>
      <c r="CF19" s="557"/>
      <c r="CG19" s="127"/>
      <c r="CH19" s="704"/>
      <c r="CI19" s="717">
        <v>0.66</v>
      </c>
      <c r="CJ19" s="413">
        <v>0.45900000000000002</v>
      </c>
      <c r="CK19" s="339"/>
      <c r="CL19" s="144">
        <v>0.2286</v>
      </c>
      <c r="CM19" s="392">
        <v>0.9</v>
      </c>
      <c r="CN19" s="127"/>
      <c r="CO19" s="144"/>
      <c r="CP19" s="127"/>
      <c r="CQ19" s="246">
        <v>0.46</v>
      </c>
      <c r="CR19" s="127"/>
      <c r="CS19" s="127"/>
      <c r="CT19" s="146"/>
      <c r="CU19" s="146"/>
      <c r="CV19" s="751"/>
      <c r="CW19" s="146"/>
      <c r="CX19" s="146"/>
      <c r="CY19" s="146"/>
      <c r="CZ19" s="146"/>
      <c r="DA19" s="127"/>
      <c r="DB19" s="146"/>
      <c r="DC19" s="146"/>
      <c r="DD19" s="146"/>
      <c r="DE19" s="146"/>
      <c r="DF19" s="146"/>
      <c r="DG19" s="881"/>
      <c r="DH19" s="127"/>
      <c r="DI19" s="127"/>
      <c r="DJ19" s="127"/>
      <c r="DK19" s="127"/>
      <c r="DL19" s="146"/>
      <c r="DM19" s="127"/>
      <c r="DN19" s="127"/>
      <c r="DO19" s="127"/>
      <c r="DP19" s="146"/>
      <c r="DQ19" s="146"/>
      <c r="DR19" s="127"/>
      <c r="DS19" s="146"/>
      <c r="DT19" s="146"/>
      <c r="DU19" s="127"/>
      <c r="DV19" s="127"/>
      <c r="DW19" s="146"/>
      <c r="DX19" s="146"/>
      <c r="DY19" s="127"/>
      <c r="DZ19" s="127"/>
      <c r="EA19" s="127"/>
      <c r="EB19" s="146"/>
      <c r="EC19" s="146"/>
      <c r="ED19" s="146"/>
      <c r="EE19" s="127"/>
      <c r="EF19" s="127"/>
      <c r="EG19" s="127"/>
      <c r="EH19" s="146"/>
      <c r="EI19" s="146"/>
      <c r="EJ19" s="127"/>
      <c r="EK19" s="146"/>
      <c r="EL19" s="127"/>
      <c r="EM19" s="127"/>
      <c r="EN19" s="127"/>
      <c r="EO19" s="127"/>
      <c r="EP19" s="127"/>
      <c r="EQ19" s="127"/>
      <c r="ER19" s="146"/>
      <c r="ES19" s="127"/>
      <c r="ET19" s="127"/>
      <c r="EU19" s="127"/>
      <c r="EV19" s="127"/>
      <c r="EW19" s="146"/>
      <c r="EX19" s="127"/>
      <c r="EY19" s="146"/>
      <c r="EZ19" s="751"/>
      <c r="FA19" s="127"/>
      <c r="FB19" s="146"/>
      <c r="FC19" s="146"/>
      <c r="FD19" s="127"/>
      <c r="FE19" s="146"/>
      <c r="FF19" s="127"/>
      <c r="FG19" s="146"/>
      <c r="FH19" s="146"/>
      <c r="FI19" s="146"/>
      <c r="FJ19" s="146"/>
      <c r="FK19" s="127"/>
      <c r="FL19" s="146"/>
      <c r="FM19" s="127"/>
      <c r="FN19" s="127"/>
      <c r="FO19" s="127"/>
      <c r="FP19" s="127"/>
      <c r="FQ19" s="127"/>
      <c r="FR19" s="127"/>
      <c r="FS19" s="146"/>
      <c r="FT19" s="127"/>
      <c r="FU19" s="127"/>
      <c r="FV19" s="146"/>
      <c r="FW19" s="127"/>
      <c r="FX19" s="127"/>
      <c r="FY19" s="146"/>
      <c r="FZ19" s="127"/>
      <c r="GA19" s="127"/>
      <c r="GB19" s="127"/>
      <c r="GC19" s="127"/>
      <c r="GD19" s="146"/>
      <c r="GE19" s="146"/>
      <c r="GF19" s="127"/>
      <c r="GG19" s="146"/>
      <c r="GH19" s="127"/>
      <c r="GI19" s="146"/>
      <c r="GJ19" s="146"/>
      <c r="GK19" s="146"/>
      <c r="GL19" s="127"/>
      <c r="GM19" s="127"/>
      <c r="GN19" s="127"/>
      <c r="GO19" s="146"/>
      <c r="GP19" s="146"/>
      <c r="GQ19" s="127"/>
      <c r="GR19" s="146"/>
      <c r="GS19" s="146"/>
      <c r="GT19" s="127"/>
      <c r="GU19" s="146"/>
      <c r="GV19" s="127"/>
      <c r="GW19" s="146"/>
      <c r="GX19" s="127"/>
      <c r="GY19" s="127"/>
      <c r="GZ19" s="127"/>
      <c r="HA19" s="127"/>
      <c r="HB19" s="127"/>
      <c r="HC19" s="127"/>
      <c r="HD19" s="146"/>
      <c r="HE19" s="146"/>
      <c r="HF19" s="127"/>
      <c r="HG19" s="127"/>
      <c r="HH19" s="127"/>
      <c r="HI19" s="127"/>
      <c r="HJ19" s="127"/>
      <c r="HK19" s="127"/>
      <c r="HL19" s="127"/>
      <c r="HM19" s="127"/>
      <c r="HN19" s="127"/>
      <c r="HO19" s="127"/>
      <c r="HP19" s="127"/>
      <c r="HQ19" s="127"/>
      <c r="HR19" s="127"/>
      <c r="HS19" s="127"/>
      <c r="HT19" s="127"/>
      <c r="HU19" s="127"/>
      <c r="HV19" s="127"/>
      <c r="HW19" s="127"/>
      <c r="HX19" s="146"/>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46"/>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R19" s="353">
        <f t="shared" si="1"/>
        <v>0.13700000000000001</v>
      </c>
      <c r="MS19" s="353">
        <f t="shared" si="2"/>
        <v>0.92</v>
      </c>
      <c r="MT19" s="326"/>
      <c r="MU19" s="772">
        <f t="shared" si="4"/>
        <v>44</v>
      </c>
    </row>
    <row r="20" spans="1:359" ht="92.25" customHeight="1" x14ac:dyDescent="0.35">
      <c r="A20" s="280" t="s">
        <v>82</v>
      </c>
      <c r="B20" s="36" t="s">
        <v>6</v>
      </c>
      <c r="C20" s="36" t="s">
        <v>10</v>
      </c>
      <c r="D20" s="62" t="s">
        <v>304</v>
      </c>
      <c r="E20" s="128"/>
      <c r="F20" s="325"/>
      <c r="G20" s="842">
        <v>0.54290000000000005</v>
      </c>
      <c r="H20" s="903"/>
      <c r="I20" s="842">
        <v>0.63900000000000001</v>
      </c>
      <c r="J20" s="793"/>
      <c r="K20" s="751">
        <v>1</v>
      </c>
      <c r="L20" s="751"/>
      <c r="M20" s="751">
        <v>0.92030000000000001</v>
      </c>
      <c r="N20" s="664">
        <v>0.7087</v>
      </c>
      <c r="O20" s="751">
        <v>0.93899999999999995</v>
      </c>
      <c r="P20" s="881"/>
      <c r="Q20" s="833">
        <v>0.72</v>
      </c>
      <c r="R20" s="842">
        <v>0.95399999999999996</v>
      </c>
      <c r="S20" s="751"/>
      <c r="T20" s="664"/>
      <c r="U20" s="881">
        <v>0.5867</v>
      </c>
      <c r="V20" s="448">
        <v>0.81659999999999999</v>
      </c>
      <c r="W20" s="807">
        <v>0.57999999999999996</v>
      </c>
      <c r="X20" s="664"/>
      <c r="Y20" s="664">
        <v>0.79200000000000004</v>
      </c>
      <c r="Z20" s="664"/>
      <c r="AA20" s="751">
        <v>0.98</v>
      </c>
      <c r="AB20" s="903"/>
      <c r="AC20" s="751"/>
      <c r="AD20" s="392"/>
      <c r="AE20" s="246">
        <v>0.68400000000000005</v>
      </c>
      <c r="AF20" s="664">
        <v>0.71199999999999997</v>
      </c>
      <c r="AG20" s="327"/>
      <c r="AH20" s="751">
        <v>0.72</v>
      </c>
      <c r="AI20" s="246"/>
      <c r="AJ20" s="392"/>
      <c r="AK20" s="664">
        <v>0.87839999999999996</v>
      </c>
      <c r="AL20" s="246">
        <v>0.67</v>
      </c>
      <c r="AM20" s="246"/>
      <c r="AN20" s="392">
        <v>0.50900000000000001</v>
      </c>
      <c r="AO20" s="582">
        <v>0.95699999999999996</v>
      </c>
      <c r="AP20" s="881"/>
      <c r="AQ20" s="246">
        <v>0.5</v>
      </c>
      <c r="AR20" s="246">
        <v>0.94440000000000002</v>
      </c>
      <c r="AS20" s="847">
        <v>0.75800000000000001</v>
      </c>
      <c r="AT20" s="473"/>
      <c r="AU20" s="652">
        <v>0.7</v>
      </c>
      <c r="AV20" s="557"/>
      <c r="AW20" s="751">
        <v>0.65249999999999997</v>
      </c>
      <c r="AX20" s="680">
        <v>0.44</v>
      </c>
      <c r="AY20" s="448">
        <v>0.7984</v>
      </c>
      <c r="AZ20" s="524">
        <v>0.74</v>
      </c>
      <c r="BA20" s="436">
        <v>0.72099999999999997</v>
      </c>
      <c r="BB20" s="339">
        <v>0.95299999999999996</v>
      </c>
      <c r="BC20" s="392"/>
      <c r="BD20" s="664">
        <v>1</v>
      </c>
      <c r="BE20" s="392"/>
      <c r="BF20" s="759"/>
      <c r="BG20" s="241"/>
      <c r="BH20" s="133"/>
      <c r="BI20" s="133"/>
      <c r="BJ20" s="127"/>
      <c r="BK20" s="143">
        <v>0.8216</v>
      </c>
      <c r="BL20" s="133"/>
      <c r="BM20" s="144">
        <v>0.94</v>
      </c>
      <c r="BN20" s="143">
        <v>0.81399999999999995</v>
      </c>
      <c r="BO20" s="134">
        <v>0.91</v>
      </c>
      <c r="BP20" s="881">
        <v>0.62</v>
      </c>
      <c r="BQ20" s="127"/>
      <c r="BR20" s="127"/>
      <c r="BS20" s="144">
        <v>0.97099999999999997</v>
      </c>
      <c r="BT20" s="133"/>
      <c r="BU20" s="127"/>
      <c r="BV20" s="476"/>
      <c r="BW20" s="127"/>
      <c r="BX20" s="127"/>
      <c r="BY20" s="339"/>
      <c r="BZ20" s="127"/>
      <c r="CA20" s="133"/>
      <c r="CB20" s="144">
        <v>0.68</v>
      </c>
      <c r="CC20" s="127"/>
      <c r="CD20" s="127"/>
      <c r="CE20" s="127"/>
      <c r="CF20" s="557"/>
      <c r="CG20" s="127"/>
      <c r="CH20" s="704"/>
      <c r="CI20" s="707">
        <v>0.79949999999999999</v>
      </c>
      <c r="CJ20" s="413">
        <v>0.40899999999999997</v>
      </c>
      <c r="CK20" s="339"/>
      <c r="CL20" s="144">
        <v>0.60509999999999997</v>
      </c>
      <c r="CM20" s="392">
        <v>1</v>
      </c>
      <c r="CN20" s="127"/>
      <c r="CO20" s="144">
        <v>0.87649999999999995</v>
      </c>
      <c r="CP20" s="127"/>
      <c r="CQ20" s="392"/>
      <c r="CR20" s="127"/>
      <c r="CS20" s="127"/>
      <c r="CT20" s="133"/>
      <c r="CU20" s="133"/>
      <c r="CV20" s="759"/>
      <c r="CW20" s="133"/>
      <c r="CX20" s="133"/>
      <c r="CY20" s="133"/>
      <c r="CZ20" s="133"/>
      <c r="DA20" s="127"/>
      <c r="DB20" s="133"/>
      <c r="DC20" s="133"/>
      <c r="DD20" s="133"/>
      <c r="DE20" s="133"/>
      <c r="DF20" s="133"/>
      <c r="DG20" s="881">
        <v>0.15</v>
      </c>
      <c r="DH20" s="127"/>
      <c r="DI20" s="127"/>
      <c r="DJ20" s="127"/>
      <c r="DK20" s="127"/>
      <c r="DL20" s="133"/>
      <c r="DM20" s="127"/>
      <c r="DN20" s="127"/>
      <c r="DO20" s="127"/>
      <c r="DP20" s="133"/>
      <c r="DQ20" s="133"/>
      <c r="DR20" s="127"/>
      <c r="DS20" s="133"/>
      <c r="DT20" s="133"/>
      <c r="DU20" s="127"/>
      <c r="DV20" s="127"/>
      <c r="DW20" s="133"/>
      <c r="DX20" s="133"/>
      <c r="DY20" s="127"/>
      <c r="DZ20" s="127"/>
      <c r="EA20" s="127"/>
      <c r="EB20" s="127"/>
      <c r="EC20" s="133"/>
      <c r="ED20" s="133"/>
      <c r="EE20" s="127"/>
      <c r="EF20" s="127"/>
      <c r="EG20" s="127"/>
      <c r="EH20" s="133"/>
      <c r="EI20" s="133"/>
      <c r="EJ20" s="127"/>
      <c r="EK20" s="133"/>
      <c r="EL20" s="127"/>
      <c r="EM20" s="127"/>
      <c r="EN20" s="127"/>
      <c r="EO20" s="127"/>
      <c r="EP20" s="127"/>
      <c r="EQ20" s="127"/>
      <c r="ER20" s="133"/>
      <c r="ES20" s="127"/>
      <c r="ET20" s="127"/>
      <c r="EU20" s="127"/>
      <c r="EV20" s="127"/>
      <c r="EW20" s="133"/>
      <c r="EX20" s="127"/>
      <c r="EY20" s="133"/>
      <c r="EZ20" s="759"/>
      <c r="FA20" s="127"/>
      <c r="FB20" s="133"/>
      <c r="FC20" s="133"/>
      <c r="FD20" s="127"/>
      <c r="FE20" s="127"/>
      <c r="FF20" s="127"/>
      <c r="FG20" s="133"/>
      <c r="FH20" s="133"/>
      <c r="FI20" s="133"/>
      <c r="FJ20" s="133"/>
      <c r="FK20" s="127"/>
      <c r="FL20" s="133"/>
      <c r="FM20" s="127"/>
      <c r="FN20" s="127"/>
      <c r="FO20" s="127"/>
      <c r="FP20" s="127"/>
      <c r="FQ20" s="127"/>
      <c r="FR20" s="127"/>
      <c r="FS20" s="133"/>
      <c r="FT20" s="127"/>
      <c r="FU20" s="127"/>
      <c r="FV20" s="133"/>
      <c r="FW20" s="127"/>
      <c r="FX20" s="127"/>
      <c r="FY20" s="133"/>
      <c r="FZ20" s="127"/>
      <c r="GA20" s="127"/>
      <c r="GB20" s="127"/>
      <c r="GC20" s="127"/>
      <c r="GD20" s="133"/>
      <c r="GE20" s="133"/>
      <c r="GF20" s="127"/>
      <c r="GG20" s="133"/>
      <c r="GH20" s="127"/>
      <c r="GI20" s="133"/>
      <c r="GJ20" s="133"/>
      <c r="GK20" s="133"/>
      <c r="GL20" s="127"/>
      <c r="GM20" s="127"/>
      <c r="GN20" s="127"/>
      <c r="GO20" s="133"/>
      <c r="GP20" s="133"/>
      <c r="GQ20" s="127"/>
      <c r="GR20" s="133"/>
      <c r="GS20" s="133"/>
      <c r="GT20" s="133"/>
      <c r="GU20" s="133"/>
      <c r="GV20" s="127"/>
      <c r="GW20" s="133"/>
      <c r="GX20" s="127"/>
      <c r="GY20" s="127"/>
      <c r="GZ20" s="127"/>
      <c r="HA20" s="127"/>
      <c r="HB20" s="127"/>
      <c r="HC20" s="127"/>
      <c r="HD20" s="133"/>
      <c r="HE20" s="133"/>
      <c r="HF20" s="127"/>
      <c r="HG20" s="127"/>
      <c r="HH20" s="127"/>
      <c r="HI20" s="127"/>
      <c r="HJ20" s="127"/>
      <c r="HK20" s="127"/>
      <c r="HL20" s="127"/>
      <c r="HM20" s="127"/>
      <c r="HN20" s="127"/>
      <c r="HO20" s="127"/>
      <c r="HP20" s="127"/>
      <c r="HQ20" s="127"/>
      <c r="HR20" s="127"/>
      <c r="HS20" s="127"/>
      <c r="HT20" s="127"/>
      <c r="HU20" s="127"/>
      <c r="HV20" s="127"/>
      <c r="HW20" s="127"/>
      <c r="HX20" s="133"/>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33"/>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R20" s="766">
        <f t="shared" si="1"/>
        <v>0.15</v>
      </c>
      <c r="MS20" s="766">
        <f t="shared" si="2"/>
        <v>1</v>
      </c>
      <c r="MT20" s="325"/>
      <c r="MU20" s="772">
        <f t="shared" si="4"/>
        <v>44</v>
      </c>
    </row>
    <row r="21" spans="1:359" ht="29" x14ac:dyDescent="0.35">
      <c r="A21" s="280" t="s">
        <v>83</v>
      </c>
      <c r="B21" s="40" t="s">
        <v>7</v>
      </c>
      <c r="C21" s="40" t="s">
        <v>154</v>
      </c>
      <c r="D21" s="61" t="s">
        <v>31</v>
      </c>
      <c r="E21" s="139">
        <f t="shared" ref="E21:E52" si="5">AVERAGE($F21:$MP21)</f>
        <v>163992453.47070351</v>
      </c>
      <c r="F21" s="328"/>
      <c r="G21" s="843">
        <v>409939660.42000002</v>
      </c>
      <c r="H21" s="904"/>
      <c r="I21" s="843"/>
      <c r="J21" s="514">
        <v>251151377</v>
      </c>
      <c r="K21" s="752">
        <v>25787365</v>
      </c>
      <c r="L21" s="752">
        <v>14323587</v>
      </c>
      <c r="M21" s="752">
        <v>1365966274</v>
      </c>
      <c r="N21" s="665">
        <v>25255511.390000001</v>
      </c>
      <c r="O21" s="752">
        <v>28237568</v>
      </c>
      <c r="P21" s="882">
        <v>61278827</v>
      </c>
      <c r="Q21" s="830">
        <v>23373455</v>
      </c>
      <c r="R21" s="843"/>
      <c r="S21" s="752"/>
      <c r="T21" s="665">
        <v>409954890.14000005</v>
      </c>
      <c r="U21" s="882">
        <v>90567797</v>
      </c>
      <c r="V21" s="665">
        <v>1166200000</v>
      </c>
      <c r="W21" s="808">
        <v>9788615</v>
      </c>
      <c r="X21" s="665">
        <v>30607535</v>
      </c>
      <c r="Y21" s="665">
        <v>286612559</v>
      </c>
      <c r="Z21" s="665">
        <v>17736611</v>
      </c>
      <c r="AA21" s="752">
        <v>36182925</v>
      </c>
      <c r="AB21" s="904"/>
      <c r="AC21" s="752">
        <v>236731729</v>
      </c>
      <c r="AD21" s="393"/>
      <c r="AE21" s="393"/>
      <c r="AF21" s="665"/>
      <c r="AG21" s="795">
        <v>237300047</v>
      </c>
      <c r="AH21" s="752">
        <v>24661554</v>
      </c>
      <c r="AI21" s="393"/>
      <c r="AJ21" s="393">
        <v>14503306</v>
      </c>
      <c r="AK21" s="665">
        <v>1282512888</v>
      </c>
      <c r="AL21" s="393">
        <v>22977902.640000001</v>
      </c>
      <c r="AM21" s="393"/>
      <c r="AN21" s="393"/>
      <c r="AO21" s="583">
        <v>28164462</v>
      </c>
      <c r="AP21" s="882">
        <v>58506213</v>
      </c>
      <c r="AQ21" s="393"/>
      <c r="AR21" s="393">
        <v>22625940</v>
      </c>
      <c r="AS21" s="843">
        <v>22477076</v>
      </c>
      <c r="AT21" s="148">
        <v>366229194</v>
      </c>
      <c r="AU21" s="630">
        <v>8649426.3699999992</v>
      </c>
      <c r="AV21" s="558">
        <v>393332069.87000018</v>
      </c>
      <c r="AW21" s="752"/>
      <c r="AX21" s="514">
        <v>93767034.870000035</v>
      </c>
      <c r="AY21" s="324"/>
      <c r="AZ21" s="525">
        <v>9593591</v>
      </c>
      <c r="BA21" s="437">
        <v>9008151.8900000006</v>
      </c>
      <c r="BB21" s="340">
        <v>247535987</v>
      </c>
      <c r="BC21" s="393">
        <v>16436103</v>
      </c>
      <c r="BD21" s="665">
        <v>35112766</v>
      </c>
      <c r="BE21" s="393">
        <v>227240833</v>
      </c>
      <c r="BF21" s="514">
        <v>242162619</v>
      </c>
      <c r="BG21" s="242">
        <v>22672138</v>
      </c>
      <c r="BH21" s="127"/>
      <c r="BI21" s="140">
        <v>46866660</v>
      </c>
      <c r="BJ21" s="140">
        <v>182248660</v>
      </c>
      <c r="BK21" s="147"/>
      <c r="BL21" s="127"/>
      <c r="BM21" s="148">
        <v>166123300</v>
      </c>
      <c r="BN21" s="148">
        <v>1110914712</v>
      </c>
      <c r="BO21" s="167">
        <v>573469908</v>
      </c>
      <c r="BP21" s="882">
        <v>56258321</v>
      </c>
      <c r="BQ21" s="127"/>
      <c r="BR21" s="127"/>
      <c r="BS21" s="148">
        <v>20540389.75</v>
      </c>
      <c r="BT21" s="127"/>
      <c r="BU21" s="127"/>
      <c r="BV21" s="479">
        <v>357297595</v>
      </c>
      <c r="BW21" s="127"/>
      <c r="BX21" s="127"/>
      <c r="BY21" s="340">
        <v>107455432</v>
      </c>
      <c r="BZ21" s="127"/>
      <c r="CA21" s="140">
        <v>33320147</v>
      </c>
      <c r="CB21" s="148">
        <v>1536765000</v>
      </c>
      <c r="CC21" s="140">
        <v>5237901</v>
      </c>
      <c r="CD21" s="140">
        <v>16314278</v>
      </c>
      <c r="CE21" s="140">
        <v>29393751</v>
      </c>
      <c r="CF21" s="558">
        <v>415557937</v>
      </c>
      <c r="CG21" s="140">
        <v>7205950</v>
      </c>
      <c r="CH21" s="514">
        <v>89665247.329999998</v>
      </c>
      <c r="CI21" s="716">
        <v>1062700000</v>
      </c>
      <c r="CJ21" s="412">
        <v>1038454688</v>
      </c>
      <c r="CK21" s="340"/>
      <c r="CL21" s="148">
        <v>237182099</v>
      </c>
      <c r="CM21" s="393">
        <v>37068649</v>
      </c>
      <c r="CN21" s="127"/>
      <c r="CO21" s="148">
        <v>36583814</v>
      </c>
      <c r="CP21" s="127"/>
      <c r="CQ21" s="393">
        <v>222957452</v>
      </c>
      <c r="CR21" s="140">
        <v>106384140</v>
      </c>
      <c r="CS21" s="127"/>
      <c r="CT21" s="127"/>
      <c r="CU21" s="127"/>
      <c r="CV21" s="514">
        <v>243301275</v>
      </c>
      <c r="CW21" s="140">
        <v>20380210</v>
      </c>
      <c r="CX21" s="140">
        <v>45331740</v>
      </c>
      <c r="CY21" s="127"/>
      <c r="CZ21" s="140">
        <v>22357939</v>
      </c>
      <c r="DA21" s="127"/>
      <c r="DB21" s="140">
        <v>87243005</v>
      </c>
      <c r="DC21" s="127"/>
      <c r="DD21" s="127"/>
      <c r="DE21" s="127"/>
      <c r="DF21" s="140">
        <v>1073141116</v>
      </c>
      <c r="DG21" s="882">
        <v>51271043</v>
      </c>
      <c r="DH21" s="140">
        <v>10530913</v>
      </c>
      <c r="DI21" s="127"/>
      <c r="DJ21" s="140">
        <v>176000000</v>
      </c>
      <c r="DK21" s="127"/>
      <c r="DL21" s="127"/>
      <c r="DM21" s="127"/>
      <c r="DN21" s="127"/>
      <c r="DO21" s="127"/>
      <c r="DP21" s="127"/>
      <c r="DQ21" s="140">
        <v>27304913</v>
      </c>
      <c r="DR21" s="140">
        <v>8763259</v>
      </c>
      <c r="DS21" s="140">
        <v>94220005</v>
      </c>
      <c r="DT21" s="140">
        <v>26135932</v>
      </c>
      <c r="DU21" s="140">
        <v>322355184</v>
      </c>
      <c r="DV21" s="127"/>
      <c r="DW21" s="140">
        <v>33091635</v>
      </c>
      <c r="DX21" s="140">
        <v>11503142</v>
      </c>
      <c r="DY21" s="127"/>
      <c r="DZ21" s="127"/>
      <c r="EA21" s="140">
        <v>14864573</v>
      </c>
      <c r="EB21" s="127"/>
      <c r="EC21" s="140">
        <v>28012915</v>
      </c>
      <c r="ED21" s="127"/>
      <c r="EE21" s="140">
        <v>34428820</v>
      </c>
      <c r="EF21" s="140">
        <v>4336123</v>
      </c>
      <c r="EG21" s="127"/>
      <c r="EH21" s="140">
        <v>295772101</v>
      </c>
      <c r="EI21" s="140">
        <v>12696173</v>
      </c>
      <c r="EJ21" s="127"/>
      <c r="EK21" s="127"/>
      <c r="EL21" s="127"/>
      <c r="EM21" s="140">
        <v>9596981</v>
      </c>
      <c r="EN21" s="127"/>
      <c r="EO21" s="140">
        <v>11094830</v>
      </c>
      <c r="EP21" s="127"/>
      <c r="EQ21" s="127"/>
      <c r="ER21" s="140">
        <v>209388068</v>
      </c>
      <c r="ES21" s="140">
        <v>104215230</v>
      </c>
      <c r="ET21" s="127"/>
      <c r="EU21" s="140">
        <v>24524677</v>
      </c>
      <c r="EV21" s="140">
        <v>27880164</v>
      </c>
      <c r="EW21" s="127"/>
      <c r="EX21" s="127"/>
      <c r="EY21" s="127"/>
      <c r="EZ21" s="514">
        <v>254805130</v>
      </c>
      <c r="FA21" s="140">
        <v>19419934</v>
      </c>
      <c r="FB21" s="140">
        <v>43068000</v>
      </c>
      <c r="FC21" s="140">
        <v>15391815</v>
      </c>
      <c r="FD21" s="127"/>
      <c r="FE21" s="140">
        <v>21567937</v>
      </c>
      <c r="FF21" s="127"/>
      <c r="FG21" s="140">
        <v>78565522</v>
      </c>
      <c r="FH21" s="127"/>
      <c r="FI21" s="127"/>
      <c r="FJ21" s="140">
        <v>20297878</v>
      </c>
      <c r="FK21" s="127"/>
      <c r="FL21" s="140">
        <v>1045280777</v>
      </c>
      <c r="FM21" s="127"/>
      <c r="FN21" s="127"/>
      <c r="FO21" s="140">
        <v>248303804</v>
      </c>
      <c r="FP21" s="140">
        <v>12171183</v>
      </c>
      <c r="FQ21" s="127"/>
      <c r="FR21" s="127"/>
      <c r="FS21" s="140">
        <v>16975216</v>
      </c>
      <c r="FT21" s="127"/>
      <c r="FU21" s="140">
        <v>10403125</v>
      </c>
      <c r="FV21" s="127"/>
      <c r="FW21" s="140">
        <v>12021555</v>
      </c>
      <c r="FX21" s="127"/>
      <c r="FY21" s="127"/>
      <c r="FZ21" s="140">
        <v>32946036</v>
      </c>
      <c r="GA21" s="127"/>
      <c r="GB21" s="127"/>
      <c r="GC21" s="140">
        <v>8639735</v>
      </c>
      <c r="GD21" s="140">
        <v>95997615</v>
      </c>
      <c r="GE21" s="140">
        <v>309500000</v>
      </c>
      <c r="GF21" s="127"/>
      <c r="GG21" s="140">
        <v>32537861</v>
      </c>
      <c r="GH21" s="127"/>
      <c r="GI21" s="140">
        <v>29048860</v>
      </c>
      <c r="GJ21" s="140">
        <v>401092489</v>
      </c>
      <c r="GK21" s="140">
        <v>80092416</v>
      </c>
      <c r="GL21" s="140">
        <v>35453937</v>
      </c>
      <c r="GM21" s="140">
        <v>24776540</v>
      </c>
      <c r="GN21" s="127"/>
      <c r="GO21" s="140">
        <v>289564428</v>
      </c>
      <c r="GP21" s="127"/>
      <c r="GQ21" s="127"/>
      <c r="GR21" s="127"/>
      <c r="GS21" s="140">
        <v>143566596</v>
      </c>
      <c r="GT21" s="140">
        <v>227833838</v>
      </c>
      <c r="GU21" s="140">
        <v>39432137</v>
      </c>
      <c r="GV21" s="140">
        <v>9802338</v>
      </c>
      <c r="GW21" s="127"/>
      <c r="GX21" s="140">
        <v>78720972</v>
      </c>
      <c r="GY21" s="140">
        <v>9531355</v>
      </c>
      <c r="GZ21" s="127"/>
      <c r="HA21" s="127"/>
      <c r="HB21" s="127"/>
      <c r="HC21" s="127"/>
      <c r="HD21" s="140">
        <v>204191618</v>
      </c>
      <c r="HE21" s="140">
        <v>32269287</v>
      </c>
      <c r="HF21" s="140">
        <v>121593000</v>
      </c>
      <c r="HG21" s="140">
        <v>28769916</v>
      </c>
      <c r="HH21" s="140">
        <v>23768344</v>
      </c>
      <c r="HI21" s="127"/>
      <c r="HJ21" s="140">
        <v>27060749</v>
      </c>
      <c r="HK21" s="127"/>
      <c r="HL21" s="127"/>
      <c r="HM21" s="127"/>
      <c r="HN21" s="140">
        <v>8072917</v>
      </c>
      <c r="HO21" s="140">
        <v>65569973</v>
      </c>
      <c r="HP21" s="140">
        <v>782594608</v>
      </c>
      <c r="HQ21" s="140">
        <v>77753190</v>
      </c>
      <c r="HR21" s="140">
        <v>135734525</v>
      </c>
      <c r="HS21" s="140">
        <v>249412306</v>
      </c>
      <c r="HT21" s="127"/>
      <c r="HU21" s="127"/>
      <c r="HV21" s="159">
        <v>86950792</v>
      </c>
      <c r="HW21" s="140">
        <v>41782103</v>
      </c>
      <c r="HX21" s="140">
        <v>15917585</v>
      </c>
      <c r="HY21" s="140">
        <v>7470907</v>
      </c>
      <c r="HZ21" s="127"/>
      <c r="IA21" s="127"/>
      <c r="IB21" s="140">
        <v>35551746</v>
      </c>
      <c r="IC21" s="127"/>
      <c r="ID21" s="140">
        <v>22258266</v>
      </c>
      <c r="IE21" s="127"/>
      <c r="IF21" s="140">
        <v>77581172</v>
      </c>
      <c r="IG21" s="127"/>
      <c r="IH21" s="140">
        <v>92109486</v>
      </c>
      <c r="II21" s="140">
        <v>14689651</v>
      </c>
      <c r="IJ21" s="140">
        <v>11684292</v>
      </c>
      <c r="IK21" s="140">
        <v>1032996332</v>
      </c>
      <c r="IL21" s="140">
        <v>19700000</v>
      </c>
      <c r="IM21" s="140">
        <v>19530052</v>
      </c>
      <c r="IN21" s="140">
        <v>4735687</v>
      </c>
      <c r="IO21" s="127"/>
      <c r="IP21" s="127"/>
      <c r="IQ21" s="127"/>
      <c r="IR21" s="140">
        <v>35767016</v>
      </c>
      <c r="IS21" s="127"/>
      <c r="IT21" s="140">
        <v>49934959</v>
      </c>
      <c r="IU21" s="140">
        <v>1030429594</v>
      </c>
      <c r="IV21" s="140">
        <v>48575095</v>
      </c>
      <c r="IW21" s="140">
        <v>88628586</v>
      </c>
      <c r="IX21" s="127"/>
      <c r="IY21" s="127"/>
      <c r="IZ21" s="127"/>
      <c r="JA21" s="418"/>
      <c r="JB21" s="127"/>
      <c r="JC21" s="127"/>
      <c r="JD21" s="127"/>
      <c r="JE21" s="140">
        <v>210898331</v>
      </c>
      <c r="JF21" s="127"/>
      <c r="JG21" s="127"/>
      <c r="JH21" s="140">
        <v>46350730</v>
      </c>
      <c r="JI21" s="127"/>
      <c r="JJ21" s="127"/>
      <c r="JK21" s="127"/>
      <c r="JL21" s="140">
        <v>11164795</v>
      </c>
      <c r="JM21" s="127"/>
      <c r="JN21" s="127"/>
      <c r="JO21" s="127"/>
      <c r="JP21" s="127"/>
      <c r="JQ21" s="127"/>
      <c r="JR21" s="140">
        <v>31308400</v>
      </c>
      <c r="JS21" s="127"/>
      <c r="JT21" s="140">
        <v>70779624</v>
      </c>
      <c r="JU21" s="127"/>
      <c r="JV21" s="127"/>
      <c r="JW21" s="140">
        <v>8245095</v>
      </c>
      <c r="JX21" s="127"/>
      <c r="JY21" s="140">
        <v>211884944</v>
      </c>
      <c r="JZ21" s="140">
        <v>94364031</v>
      </c>
      <c r="KA21" s="127"/>
      <c r="KB21" s="140">
        <v>1407952000</v>
      </c>
      <c r="KC21" s="140">
        <v>33009295</v>
      </c>
      <c r="KD21" s="140">
        <v>503120667</v>
      </c>
      <c r="KE21" s="127"/>
      <c r="KF21" s="127"/>
      <c r="KG21" s="140">
        <v>14418935</v>
      </c>
      <c r="KH21" s="140">
        <v>441016751</v>
      </c>
      <c r="KI21" s="127"/>
      <c r="KJ21" s="127"/>
      <c r="KK21" s="140">
        <v>29082220</v>
      </c>
      <c r="KL21" s="140">
        <v>387306992</v>
      </c>
      <c r="KM21" s="140">
        <v>77520159</v>
      </c>
      <c r="KN21" s="140">
        <v>36110961</v>
      </c>
      <c r="KO21" s="140">
        <v>41069500</v>
      </c>
      <c r="KP21" s="140">
        <v>126812000</v>
      </c>
      <c r="KQ21" s="140">
        <v>24069551</v>
      </c>
      <c r="KR21" s="140">
        <v>101677037</v>
      </c>
      <c r="KS21" s="127"/>
      <c r="KT21" s="140">
        <v>3320537</v>
      </c>
      <c r="KU21" s="140">
        <v>10446000</v>
      </c>
      <c r="KV21" s="127"/>
      <c r="KW21" s="127"/>
      <c r="KX21" s="140">
        <v>5204994</v>
      </c>
      <c r="KY21" s="140">
        <v>436862876</v>
      </c>
      <c r="KZ21" s="127"/>
      <c r="LA21" s="127"/>
      <c r="LB21" s="127"/>
      <c r="LC21" s="140">
        <v>17060746</v>
      </c>
      <c r="LD21" s="140">
        <v>284908300</v>
      </c>
      <c r="LE21" s="140">
        <v>36684085</v>
      </c>
      <c r="LF21" s="140">
        <v>12705581</v>
      </c>
      <c r="LG21" s="140">
        <v>52045940</v>
      </c>
      <c r="LH21" s="127"/>
      <c r="LI21" s="140">
        <v>11681079</v>
      </c>
      <c r="LJ21" s="127"/>
      <c r="LK21" s="127"/>
      <c r="LL21" s="127"/>
      <c r="LM21" s="140">
        <v>245203698</v>
      </c>
      <c r="LN21" s="140">
        <v>140802781</v>
      </c>
      <c r="LO21" s="140">
        <v>249637307</v>
      </c>
      <c r="LP21" s="140">
        <v>35835566</v>
      </c>
      <c r="LQ21" s="127"/>
      <c r="LR21" s="127"/>
      <c r="LS21" s="127"/>
      <c r="LT21" s="140">
        <v>31472660</v>
      </c>
      <c r="LU21" s="127"/>
      <c r="LV21" s="140">
        <v>49994055</v>
      </c>
      <c r="LW21" s="127"/>
      <c r="LX21" s="140">
        <v>19413891</v>
      </c>
      <c r="LY21" s="127"/>
      <c r="LZ21" s="140">
        <v>9188425</v>
      </c>
      <c r="MA21" s="140">
        <v>177470000</v>
      </c>
      <c r="MB21" s="127"/>
      <c r="MC21" s="140">
        <v>48499125</v>
      </c>
      <c r="MD21" s="127"/>
      <c r="ME21" s="140">
        <v>17883130</v>
      </c>
      <c r="MF21" s="127"/>
      <c r="MG21" s="127"/>
      <c r="MH21" s="127"/>
      <c r="MI21" s="140">
        <v>7315056</v>
      </c>
      <c r="MJ21" s="127"/>
      <c r="MK21" s="140">
        <v>199040572</v>
      </c>
      <c r="ML21" s="140">
        <v>31313981</v>
      </c>
      <c r="MM21" s="127"/>
      <c r="MN21" s="127"/>
      <c r="MO21" s="140">
        <v>27980681</v>
      </c>
      <c r="MP21" s="140">
        <v>23598788</v>
      </c>
      <c r="MR21" s="346">
        <f t="shared" si="1"/>
        <v>3320537</v>
      </c>
      <c r="MS21" s="346">
        <f t="shared" si="2"/>
        <v>1536765000</v>
      </c>
      <c r="MT21" s="328">
        <f t="shared" ref="MT21:MT52" si="6">MEDIAN($F21:$MP21)</f>
        <v>36684085</v>
      </c>
      <c r="MU21" s="772">
        <f t="shared" si="4"/>
        <v>199</v>
      </c>
    </row>
    <row r="22" spans="1:359" ht="24" x14ac:dyDescent="0.35">
      <c r="A22" s="280" t="s">
        <v>84</v>
      </c>
      <c r="B22" s="40" t="s">
        <v>7</v>
      </c>
      <c r="C22" s="40" t="s">
        <v>154</v>
      </c>
      <c r="D22" s="61" t="s">
        <v>37</v>
      </c>
      <c r="E22" s="139">
        <f t="shared" si="5"/>
        <v>62065.730088495577</v>
      </c>
      <c r="F22" s="328"/>
      <c r="G22" s="843"/>
      <c r="H22" s="904"/>
      <c r="I22" s="843">
        <v>50135</v>
      </c>
      <c r="J22" s="752"/>
      <c r="K22" s="752">
        <v>91531</v>
      </c>
      <c r="L22" s="752">
        <v>101462</v>
      </c>
      <c r="M22" s="752">
        <v>47285</v>
      </c>
      <c r="N22" s="665">
        <v>81598</v>
      </c>
      <c r="O22" s="752">
        <v>45364</v>
      </c>
      <c r="P22" s="881"/>
      <c r="Q22" s="870"/>
      <c r="R22" s="843">
        <v>44734</v>
      </c>
      <c r="S22" s="752">
        <v>88667</v>
      </c>
      <c r="T22" s="665"/>
      <c r="U22" s="882">
        <v>82649</v>
      </c>
      <c r="V22" s="689">
        <v>56696</v>
      </c>
      <c r="W22" s="808">
        <v>76081</v>
      </c>
      <c r="X22" s="665">
        <v>36649</v>
      </c>
      <c r="Y22" s="665">
        <v>81318</v>
      </c>
      <c r="Z22" s="665">
        <v>58417</v>
      </c>
      <c r="AA22" s="752">
        <v>47923</v>
      </c>
      <c r="AB22" s="904"/>
      <c r="AC22" s="800">
        <v>48982</v>
      </c>
      <c r="AD22" s="393"/>
      <c r="AE22" s="393">
        <v>46094</v>
      </c>
      <c r="AF22" s="665"/>
      <c r="AG22" s="148"/>
      <c r="AH22" s="752">
        <v>96429</v>
      </c>
      <c r="AI22" s="393">
        <v>47554</v>
      </c>
      <c r="AJ22" s="393">
        <v>93398</v>
      </c>
      <c r="AK22" s="665">
        <v>45215</v>
      </c>
      <c r="AL22" s="393">
        <v>81970</v>
      </c>
      <c r="AM22" s="393">
        <v>47117</v>
      </c>
      <c r="AN22" s="393">
        <v>115717</v>
      </c>
      <c r="AO22" s="583">
        <v>45364</v>
      </c>
      <c r="AP22" s="882">
        <v>92589</v>
      </c>
      <c r="AQ22" s="393"/>
      <c r="AR22" s="393">
        <v>47235</v>
      </c>
      <c r="AS22" s="843">
        <v>77917</v>
      </c>
      <c r="AT22" s="148">
        <v>50390</v>
      </c>
      <c r="AU22" s="630">
        <v>44734</v>
      </c>
      <c r="AV22" s="558">
        <v>50070</v>
      </c>
      <c r="AW22" s="752">
        <v>77335</v>
      </c>
      <c r="AX22" s="514">
        <v>46547</v>
      </c>
      <c r="AY22" s="450"/>
      <c r="AZ22" s="525">
        <v>71323</v>
      </c>
      <c r="BA22" s="437">
        <v>40489</v>
      </c>
      <c r="BB22" s="340">
        <v>75364</v>
      </c>
      <c r="BC22" s="393">
        <v>56607</v>
      </c>
      <c r="BD22" s="665">
        <v>47139</v>
      </c>
      <c r="BE22" s="393">
        <v>45775</v>
      </c>
      <c r="BF22" s="752">
        <v>48994</v>
      </c>
      <c r="BG22" s="242">
        <v>75373</v>
      </c>
      <c r="BH22" s="127"/>
      <c r="BI22" s="140">
        <v>33605</v>
      </c>
      <c r="BJ22" s="140">
        <v>91910</v>
      </c>
      <c r="BK22" s="148">
        <v>45918</v>
      </c>
      <c r="BL22" s="140">
        <v>77202</v>
      </c>
      <c r="BM22" s="148">
        <v>52106</v>
      </c>
      <c r="BN22" s="148">
        <v>113208</v>
      </c>
      <c r="BO22" s="148"/>
      <c r="BP22" s="882">
        <v>88961</v>
      </c>
      <c r="BQ22" s="127"/>
      <c r="BR22" s="159">
        <v>73164</v>
      </c>
      <c r="BS22" s="148">
        <v>47643</v>
      </c>
      <c r="BT22" s="140">
        <v>37284</v>
      </c>
      <c r="BU22" s="140">
        <v>84244</v>
      </c>
      <c r="BV22" s="479"/>
      <c r="BW22" s="127"/>
      <c r="BX22" s="127"/>
      <c r="BY22" s="340">
        <v>44253</v>
      </c>
      <c r="BZ22" s="140">
        <v>76145</v>
      </c>
      <c r="CA22" s="140">
        <v>79346</v>
      </c>
      <c r="CB22" s="148">
        <v>43129</v>
      </c>
      <c r="CC22" s="140">
        <v>113745</v>
      </c>
      <c r="CD22" s="140">
        <v>96327</v>
      </c>
      <c r="CE22" s="127"/>
      <c r="CF22" s="558">
        <v>47779</v>
      </c>
      <c r="CG22" s="140">
        <v>94812</v>
      </c>
      <c r="CH22" s="514">
        <v>45552</v>
      </c>
      <c r="CI22" s="719">
        <v>48452</v>
      </c>
      <c r="CJ22" s="412">
        <v>46744</v>
      </c>
      <c r="CK22" s="340"/>
      <c r="CL22" s="148">
        <v>73288</v>
      </c>
      <c r="CM22" s="393">
        <v>46074</v>
      </c>
      <c r="CN22" s="127"/>
      <c r="CO22" s="148">
        <v>43235</v>
      </c>
      <c r="CP22" s="140">
        <v>39219</v>
      </c>
      <c r="CQ22" s="393">
        <v>46775</v>
      </c>
      <c r="CR22" s="140">
        <v>79626</v>
      </c>
      <c r="CS22" s="127"/>
      <c r="CT22" s="127"/>
      <c r="CU22" s="140">
        <v>91449</v>
      </c>
      <c r="CV22" s="752">
        <v>47747</v>
      </c>
      <c r="CW22" s="140">
        <v>71461</v>
      </c>
      <c r="CX22" s="140">
        <v>33714</v>
      </c>
      <c r="CY22" s="140">
        <v>40085</v>
      </c>
      <c r="CZ22" s="140">
        <v>89479</v>
      </c>
      <c r="DA22" s="127"/>
      <c r="DB22" s="140">
        <v>46624</v>
      </c>
      <c r="DC22" s="140">
        <v>44746</v>
      </c>
      <c r="DD22" s="140">
        <v>77202</v>
      </c>
      <c r="DE22" s="140">
        <v>36305</v>
      </c>
      <c r="DF22" s="140">
        <v>110674</v>
      </c>
      <c r="DG22" s="882">
        <v>85671</v>
      </c>
      <c r="DH22" s="127"/>
      <c r="DI22" s="127"/>
      <c r="DJ22" s="127"/>
      <c r="DK22" s="140">
        <v>72219</v>
      </c>
      <c r="DL22" s="140">
        <v>37284</v>
      </c>
      <c r="DM22" s="140">
        <v>41877</v>
      </c>
      <c r="DN22" s="140">
        <v>47280</v>
      </c>
      <c r="DO22" s="127"/>
      <c r="DP22" s="127"/>
      <c r="DQ22" s="127"/>
      <c r="DR22" s="140">
        <v>34235</v>
      </c>
      <c r="DS22" s="140">
        <v>43476</v>
      </c>
      <c r="DT22" s="140">
        <v>79346</v>
      </c>
      <c r="DU22" s="140">
        <v>49872</v>
      </c>
      <c r="DV22" s="140">
        <v>43099</v>
      </c>
      <c r="DW22" s="140">
        <v>50203</v>
      </c>
      <c r="DX22" s="140">
        <v>96152</v>
      </c>
      <c r="DY22" s="127"/>
      <c r="DZ22" s="127"/>
      <c r="EA22" s="140">
        <v>96327</v>
      </c>
      <c r="EB22" s="140">
        <v>44115</v>
      </c>
      <c r="EC22" s="127"/>
      <c r="ED22" s="140">
        <v>47004</v>
      </c>
      <c r="EE22" s="140">
        <v>79984</v>
      </c>
      <c r="EF22" s="140">
        <v>94812</v>
      </c>
      <c r="EG22" s="127"/>
      <c r="EH22" s="140">
        <v>54448</v>
      </c>
      <c r="EI22" s="140">
        <v>57236</v>
      </c>
      <c r="EJ22" s="127"/>
      <c r="EK22" s="127"/>
      <c r="EL22" s="140">
        <v>71816</v>
      </c>
      <c r="EM22" s="140">
        <v>40833</v>
      </c>
      <c r="EN22" s="127"/>
      <c r="EO22" s="127"/>
      <c r="EP22" s="127"/>
      <c r="EQ22" s="127"/>
      <c r="ER22" s="140">
        <v>46218</v>
      </c>
      <c r="ES22" s="140">
        <v>79244</v>
      </c>
      <c r="ET22" s="140">
        <v>96534</v>
      </c>
      <c r="EU22" s="140">
        <v>93930</v>
      </c>
      <c r="EV22" s="127"/>
      <c r="EW22" s="140">
        <v>58458</v>
      </c>
      <c r="EX22" s="140">
        <v>101813</v>
      </c>
      <c r="EY22" s="140">
        <v>91449</v>
      </c>
      <c r="EZ22" s="752">
        <v>47134</v>
      </c>
      <c r="FA22" s="140">
        <v>69083</v>
      </c>
      <c r="FB22" s="140">
        <v>33312</v>
      </c>
      <c r="FC22" s="140">
        <v>40085</v>
      </c>
      <c r="FD22" s="140">
        <v>65221</v>
      </c>
      <c r="FE22" s="140">
        <v>89479</v>
      </c>
      <c r="FF22" s="127"/>
      <c r="FG22" s="140">
        <v>45405</v>
      </c>
      <c r="FH22" s="140">
        <v>42846</v>
      </c>
      <c r="FI22" s="140">
        <v>73602</v>
      </c>
      <c r="FJ22" s="140">
        <v>36305</v>
      </c>
      <c r="FK22" s="127"/>
      <c r="FL22" s="127"/>
      <c r="FM22" s="140">
        <v>56962</v>
      </c>
      <c r="FN22" s="140">
        <v>51446</v>
      </c>
      <c r="FO22" s="140">
        <v>49263</v>
      </c>
      <c r="FP22" s="127"/>
      <c r="FQ22" s="127"/>
      <c r="FR22" s="140">
        <v>72219</v>
      </c>
      <c r="FS22" s="140">
        <v>42991</v>
      </c>
      <c r="FT22" s="127"/>
      <c r="FU22" s="140">
        <v>72044</v>
      </c>
      <c r="FV22" s="140">
        <v>37284</v>
      </c>
      <c r="FW22" s="140">
        <v>47280</v>
      </c>
      <c r="FX22" s="127"/>
      <c r="FY22" s="127"/>
      <c r="FZ22" s="140">
        <v>135960</v>
      </c>
      <c r="GA22" s="127"/>
      <c r="GB22" s="127"/>
      <c r="GC22" s="140">
        <v>34235</v>
      </c>
      <c r="GD22" s="140">
        <v>45554</v>
      </c>
      <c r="GE22" s="140">
        <v>49872</v>
      </c>
      <c r="GF22" s="140">
        <v>41913</v>
      </c>
      <c r="GG22" s="140">
        <v>50203</v>
      </c>
      <c r="GH22" s="127"/>
      <c r="GI22" s="127"/>
      <c r="GJ22" s="140">
        <v>45824</v>
      </c>
      <c r="GK22" s="140">
        <v>76639</v>
      </c>
      <c r="GL22" s="140">
        <v>79984</v>
      </c>
      <c r="GM22" s="127"/>
      <c r="GN22" s="127"/>
      <c r="GO22" s="140">
        <v>53475</v>
      </c>
      <c r="GP22" s="140">
        <v>62929</v>
      </c>
      <c r="GQ22" s="140">
        <v>42629</v>
      </c>
      <c r="GR22" s="127"/>
      <c r="GS22" s="140">
        <v>35838</v>
      </c>
      <c r="GT22" s="140">
        <v>71816</v>
      </c>
      <c r="GU22" s="140">
        <v>73311</v>
      </c>
      <c r="GV22" s="140">
        <v>38729</v>
      </c>
      <c r="GW22" s="127"/>
      <c r="GX22" s="140">
        <v>58455</v>
      </c>
      <c r="GY22" s="140">
        <v>65749</v>
      </c>
      <c r="GZ22" s="140">
        <v>51258</v>
      </c>
      <c r="HA22" s="127"/>
      <c r="HB22" s="127"/>
      <c r="HC22" s="127"/>
      <c r="HD22" s="140">
        <v>46011</v>
      </c>
      <c r="HE22" s="127"/>
      <c r="HF22" s="140">
        <v>80286</v>
      </c>
      <c r="HG22" s="140">
        <v>96534</v>
      </c>
      <c r="HH22" s="140">
        <v>79869</v>
      </c>
      <c r="HI22" s="127"/>
      <c r="HJ22" s="127"/>
      <c r="HK22" s="127"/>
      <c r="HL22" s="127"/>
      <c r="HM22" s="127"/>
      <c r="HN22" s="140">
        <v>44609</v>
      </c>
      <c r="HO22" s="140">
        <v>37853</v>
      </c>
      <c r="HP22" s="140">
        <v>52453</v>
      </c>
      <c r="HQ22" s="140">
        <v>106225</v>
      </c>
      <c r="HR22" s="140">
        <v>91449</v>
      </c>
      <c r="HS22" s="140">
        <v>48231</v>
      </c>
      <c r="HT22" s="127"/>
      <c r="HU22" s="127"/>
      <c r="HV22" s="159">
        <v>81166</v>
      </c>
      <c r="HW22" s="140">
        <v>33072</v>
      </c>
      <c r="HX22" s="140">
        <v>40085</v>
      </c>
      <c r="HY22" s="140">
        <v>65221</v>
      </c>
      <c r="HZ22" s="127"/>
      <c r="IA22" s="140">
        <v>42126</v>
      </c>
      <c r="IB22" s="140">
        <v>44467</v>
      </c>
      <c r="IC22" s="127"/>
      <c r="ID22" s="140">
        <v>87756</v>
      </c>
      <c r="IE22" s="127"/>
      <c r="IF22" s="140">
        <v>46626</v>
      </c>
      <c r="IG22" s="127"/>
      <c r="IH22" s="140">
        <v>68255</v>
      </c>
      <c r="II22" s="140">
        <v>98093</v>
      </c>
      <c r="IJ22" s="140">
        <v>53967</v>
      </c>
      <c r="IK22" s="140">
        <v>44746</v>
      </c>
      <c r="IL22" s="140">
        <v>73602</v>
      </c>
      <c r="IM22" s="140">
        <v>37648</v>
      </c>
      <c r="IN22" s="140">
        <v>41785</v>
      </c>
      <c r="IO22" s="127"/>
      <c r="IP22" s="127"/>
      <c r="IQ22" s="127"/>
      <c r="IR22" s="140">
        <v>114183</v>
      </c>
      <c r="IS22" s="127"/>
      <c r="IT22" s="140">
        <v>79559</v>
      </c>
      <c r="IU22" s="140">
        <v>105797</v>
      </c>
      <c r="IV22" s="140">
        <v>52959</v>
      </c>
      <c r="IW22" s="140">
        <v>51446</v>
      </c>
      <c r="IX22" s="127"/>
      <c r="IY22" s="127"/>
      <c r="IZ22" s="127"/>
      <c r="JA22" s="140">
        <v>43599</v>
      </c>
      <c r="JB22" s="127"/>
      <c r="JC22" s="140">
        <v>41929</v>
      </c>
      <c r="JD22" s="140">
        <v>47447</v>
      </c>
      <c r="JE22" s="140">
        <v>66141</v>
      </c>
      <c r="JF22" s="127"/>
      <c r="JG22" s="127"/>
      <c r="JH22" s="140">
        <v>37284</v>
      </c>
      <c r="JI22" s="127"/>
      <c r="JJ22" s="140">
        <v>41877</v>
      </c>
      <c r="JK22" s="140">
        <v>51484</v>
      </c>
      <c r="JL22" s="140">
        <v>47280</v>
      </c>
      <c r="JM22" s="140">
        <v>79085</v>
      </c>
      <c r="JN22" s="127"/>
      <c r="JO22" s="127"/>
      <c r="JP22" s="127"/>
      <c r="JQ22" s="127"/>
      <c r="JR22" s="140">
        <v>124314</v>
      </c>
      <c r="JS22" s="127"/>
      <c r="JT22" s="140">
        <v>100222</v>
      </c>
      <c r="JU22" s="127"/>
      <c r="JV22" s="127"/>
      <c r="JW22" s="140">
        <v>34235</v>
      </c>
      <c r="JX22" s="127"/>
      <c r="JY22" s="140">
        <v>61207</v>
      </c>
      <c r="JZ22" s="127"/>
      <c r="KA22" s="140">
        <v>49872</v>
      </c>
      <c r="KB22" s="140">
        <v>41400</v>
      </c>
      <c r="KC22" s="140">
        <v>50203</v>
      </c>
      <c r="KD22" s="140">
        <v>43599</v>
      </c>
      <c r="KE22" s="127"/>
      <c r="KF22" s="127"/>
      <c r="KG22" s="140">
        <v>90414</v>
      </c>
      <c r="KH22" s="140">
        <v>34361</v>
      </c>
      <c r="KI22" s="127"/>
      <c r="KJ22" s="127"/>
      <c r="KK22" s="140">
        <v>76561</v>
      </c>
      <c r="KL22" s="140">
        <v>44973</v>
      </c>
      <c r="KM22" s="140">
        <v>75304</v>
      </c>
      <c r="KN22" s="140">
        <v>80328</v>
      </c>
      <c r="KO22" s="140">
        <v>42938</v>
      </c>
      <c r="KP22" s="140">
        <v>122482</v>
      </c>
      <c r="KQ22" s="127"/>
      <c r="KR22" s="140">
        <v>61676</v>
      </c>
      <c r="KS22" s="127"/>
      <c r="KT22" s="140">
        <v>81480</v>
      </c>
      <c r="KU22" s="140">
        <v>36150</v>
      </c>
      <c r="KV22" s="127"/>
      <c r="KW22" s="127"/>
      <c r="KX22" s="140">
        <v>54761</v>
      </c>
      <c r="KY22" s="140">
        <v>52158</v>
      </c>
      <c r="KZ22" s="127"/>
      <c r="LA22" s="127"/>
      <c r="LB22" s="127"/>
      <c r="LC22" s="140">
        <v>83601</v>
      </c>
      <c r="LD22" s="140">
        <v>53653</v>
      </c>
      <c r="LE22" s="127"/>
      <c r="LF22" s="140">
        <v>57236</v>
      </c>
      <c r="LG22" s="140">
        <v>42629</v>
      </c>
      <c r="LH22" s="127"/>
      <c r="LI22" s="140">
        <v>78089</v>
      </c>
      <c r="LJ22" s="127"/>
      <c r="LK22" s="127"/>
      <c r="LL22" s="127"/>
      <c r="LM22" s="140">
        <v>48900</v>
      </c>
      <c r="LN22" s="140">
        <v>34888</v>
      </c>
      <c r="LO22" s="140">
        <v>71816</v>
      </c>
      <c r="LP22" s="140">
        <v>73341</v>
      </c>
      <c r="LQ22" s="127"/>
      <c r="LR22" s="127"/>
      <c r="LS22" s="140">
        <v>43158</v>
      </c>
      <c r="LT22" s="140">
        <v>55989</v>
      </c>
      <c r="LU22" s="127"/>
      <c r="LV22" s="140">
        <v>56637</v>
      </c>
      <c r="LW22" s="127"/>
      <c r="LX22" s="140">
        <v>23092</v>
      </c>
      <c r="LY22" s="127"/>
      <c r="LZ22" s="140">
        <v>87396</v>
      </c>
      <c r="MA22" s="140">
        <v>51258</v>
      </c>
      <c r="MB22" s="127"/>
      <c r="MC22" s="140">
        <v>76753</v>
      </c>
      <c r="MD22" s="127"/>
      <c r="ME22" s="140">
        <v>41589</v>
      </c>
      <c r="MF22" s="127"/>
      <c r="MG22" s="127"/>
      <c r="MH22" s="127"/>
      <c r="MI22" s="140">
        <v>40457</v>
      </c>
      <c r="MJ22" s="127"/>
      <c r="MK22" s="140">
        <v>46218</v>
      </c>
      <c r="ML22" s="127"/>
      <c r="MM22" s="127"/>
      <c r="MN22" s="127"/>
      <c r="MO22" s="140">
        <v>96107</v>
      </c>
      <c r="MP22" s="140">
        <v>76474</v>
      </c>
      <c r="MR22" s="350">
        <f t="shared" si="1"/>
        <v>23092</v>
      </c>
      <c r="MS22" s="350">
        <f t="shared" si="2"/>
        <v>135960</v>
      </c>
      <c r="MT22" s="328">
        <f t="shared" si="6"/>
        <v>52132</v>
      </c>
      <c r="MU22" s="772">
        <f t="shared" si="4"/>
        <v>226</v>
      </c>
    </row>
    <row r="23" spans="1:359" ht="29" x14ac:dyDescent="0.35">
      <c r="A23" s="280" t="s">
        <v>85</v>
      </c>
      <c r="B23" s="44" t="s">
        <v>7</v>
      </c>
      <c r="C23" s="44" t="s">
        <v>154</v>
      </c>
      <c r="D23" s="63" t="s">
        <v>56</v>
      </c>
      <c r="E23" s="153">
        <f t="shared" si="5"/>
        <v>0.11440862449475493</v>
      </c>
      <c r="F23" s="330"/>
      <c r="G23" s="842"/>
      <c r="H23" s="903"/>
      <c r="I23" s="842"/>
      <c r="J23" s="751"/>
      <c r="K23" s="751">
        <v>9.4E-2</v>
      </c>
      <c r="L23" s="751">
        <v>4.1000000000000002E-2</v>
      </c>
      <c r="M23" s="751">
        <v>4.8000000000000001E-2</v>
      </c>
      <c r="N23" s="664"/>
      <c r="O23" s="751">
        <v>0.03</v>
      </c>
      <c r="P23" s="881"/>
      <c r="Q23" s="826"/>
      <c r="R23" s="842">
        <v>0.11</v>
      </c>
      <c r="S23" s="751"/>
      <c r="T23" s="664"/>
      <c r="U23" s="881"/>
      <c r="V23" s="664">
        <v>0.106</v>
      </c>
      <c r="W23" s="807">
        <v>8.7999999999999995E-2</v>
      </c>
      <c r="X23" s="664">
        <v>0.16</v>
      </c>
      <c r="Y23" s="664">
        <v>0.17</v>
      </c>
      <c r="Z23" s="664">
        <v>0.191</v>
      </c>
      <c r="AA23" s="751"/>
      <c r="AB23" s="903"/>
      <c r="AC23" s="751">
        <v>0.106</v>
      </c>
      <c r="AD23" s="392"/>
      <c r="AE23" s="392"/>
      <c r="AF23" s="664"/>
      <c r="AG23" s="327"/>
      <c r="AH23" s="751">
        <v>0.158</v>
      </c>
      <c r="AI23" s="392"/>
      <c r="AJ23" s="392">
        <v>6.2E-2</v>
      </c>
      <c r="AK23" s="664">
        <v>4.1000000000000002E-2</v>
      </c>
      <c r="AL23" s="392"/>
      <c r="AM23" s="392"/>
      <c r="AN23" s="392">
        <v>2.3699999999999999E-2</v>
      </c>
      <c r="AO23" s="582">
        <v>0.03</v>
      </c>
      <c r="AP23" s="881">
        <v>0.04</v>
      </c>
      <c r="AQ23" s="392"/>
      <c r="AR23" s="297">
        <v>0.09</v>
      </c>
      <c r="AS23" s="842">
        <v>7.8E-2</v>
      </c>
      <c r="AT23" s="144">
        <v>0.316</v>
      </c>
      <c r="AU23" s="629">
        <v>0.11</v>
      </c>
      <c r="AV23" s="557">
        <v>0.112</v>
      </c>
      <c r="AW23" s="751"/>
      <c r="AX23" s="664">
        <v>0.1</v>
      </c>
      <c r="AY23" s="451">
        <v>0.11</v>
      </c>
      <c r="AZ23" s="524">
        <v>0.1</v>
      </c>
      <c r="BA23" s="436">
        <v>0.158</v>
      </c>
      <c r="BB23" s="339">
        <v>0.13700000000000001</v>
      </c>
      <c r="BC23" s="392">
        <v>0.20699999999999999</v>
      </c>
      <c r="BD23" s="664"/>
      <c r="BE23" s="392">
        <v>0.10299999999999999</v>
      </c>
      <c r="BF23" s="759">
        <v>0.9</v>
      </c>
      <c r="BG23" s="241"/>
      <c r="BH23" s="247"/>
      <c r="BI23" s="247">
        <v>0.09</v>
      </c>
      <c r="BJ23" s="247">
        <v>7.0000000000000007E-2</v>
      </c>
      <c r="BK23" s="144"/>
      <c r="BL23" s="247"/>
      <c r="BM23" s="144"/>
      <c r="BN23" s="144">
        <v>4.7E-2</v>
      </c>
      <c r="BO23" s="144"/>
      <c r="BP23" s="881">
        <v>4.2000000000000003E-2</v>
      </c>
      <c r="BQ23" s="247"/>
      <c r="BR23" s="247">
        <v>8.8999999999999996E-2</v>
      </c>
      <c r="BS23" s="144">
        <v>9.0999999999999998E-2</v>
      </c>
      <c r="BT23" s="247"/>
      <c r="BU23" s="247"/>
      <c r="BV23" s="480"/>
      <c r="BW23" s="247"/>
      <c r="BX23" s="247"/>
      <c r="BY23" s="339">
        <v>0.125</v>
      </c>
      <c r="BZ23" s="247"/>
      <c r="CA23" s="247"/>
      <c r="CB23" s="144">
        <v>0.15</v>
      </c>
      <c r="CC23" s="247"/>
      <c r="CD23" s="247">
        <v>0.02</v>
      </c>
      <c r="CE23" s="247"/>
      <c r="CF23" s="557">
        <v>0.112</v>
      </c>
      <c r="CG23" s="247"/>
      <c r="CH23" s="664">
        <v>0.1</v>
      </c>
      <c r="CI23" s="707">
        <v>0.121</v>
      </c>
      <c r="CJ23" s="413">
        <v>8.6999999999999994E-2</v>
      </c>
      <c r="CK23" s="339"/>
      <c r="CL23" s="144">
        <v>0.113</v>
      </c>
      <c r="CM23" s="392"/>
      <c r="CN23" s="247"/>
      <c r="CO23" s="144">
        <v>0.14099999999999999</v>
      </c>
      <c r="CP23" s="247"/>
      <c r="CQ23" s="392">
        <v>0.10299999999999999</v>
      </c>
      <c r="CR23" s="247"/>
      <c r="CS23" s="247"/>
      <c r="CT23" s="247">
        <v>0.08</v>
      </c>
      <c r="CU23" s="247"/>
      <c r="CV23" s="759">
        <v>0.91</v>
      </c>
      <c r="CW23" s="247"/>
      <c r="CX23" s="247">
        <v>0.09</v>
      </c>
      <c r="CY23" s="247"/>
      <c r="CZ23" s="247">
        <v>0.16</v>
      </c>
      <c r="DA23" s="247"/>
      <c r="DB23" s="247">
        <v>0.09</v>
      </c>
      <c r="DC23" s="247"/>
      <c r="DD23" s="247"/>
      <c r="DE23" s="247"/>
      <c r="DF23" s="247">
        <v>0.05</v>
      </c>
      <c r="DG23" s="881">
        <v>4.2000000000000003E-2</v>
      </c>
      <c r="DH23" s="247"/>
      <c r="DI23" s="247"/>
      <c r="DJ23" s="247"/>
      <c r="DK23" s="247"/>
      <c r="DL23" s="247"/>
      <c r="DM23" s="247"/>
      <c r="DN23" s="247"/>
      <c r="DO23" s="247"/>
      <c r="DP23" s="247"/>
      <c r="DQ23" s="247"/>
      <c r="DR23" s="247">
        <v>0.12</v>
      </c>
      <c r="DS23" s="247">
        <v>0.12</v>
      </c>
      <c r="DT23" s="247"/>
      <c r="DU23" s="247">
        <v>0.18</v>
      </c>
      <c r="DV23" s="247">
        <v>0.16</v>
      </c>
      <c r="DW23" s="247">
        <v>0.06</v>
      </c>
      <c r="DX23" s="247">
        <v>0.05</v>
      </c>
      <c r="DY23" s="247"/>
      <c r="DZ23" s="247"/>
      <c r="EA23" s="247"/>
      <c r="EB23" s="247">
        <v>0.09</v>
      </c>
      <c r="EC23" s="247"/>
      <c r="ED23" s="247">
        <v>0.11</v>
      </c>
      <c r="EE23" s="247">
        <v>0.03</v>
      </c>
      <c r="EF23" s="247">
        <v>0.1</v>
      </c>
      <c r="EG23" s="247"/>
      <c r="EH23" s="247"/>
      <c r="EI23" s="247">
        <v>0.09</v>
      </c>
      <c r="EJ23" s="247"/>
      <c r="EK23" s="247"/>
      <c r="EL23" s="247"/>
      <c r="EM23" s="247"/>
      <c r="EN23" s="247"/>
      <c r="EO23" s="247"/>
      <c r="EP23" s="247"/>
      <c r="EQ23" s="247"/>
      <c r="ER23" s="247">
        <v>0.11</v>
      </c>
      <c r="ES23" s="247"/>
      <c r="ET23" s="247"/>
      <c r="EU23" s="247">
        <v>0.04</v>
      </c>
      <c r="EV23" s="247"/>
      <c r="EW23" s="247"/>
      <c r="EX23" s="247"/>
      <c r="EY23" s="247"/>
      <c r="EZ23" s="759">
        <v>0.91</v>
      </c>
      <c r="FA23" s="247"/>
      <c r="FB23" s="247">
        <v>0.09</v>
      </c>
      <c r="FC23" s="247"/>
      <c r="FD23" s="247"/>
      <c r="FE23" s="247">
        <v>0.16</v>
      </c>
      <c r="FF23" s="247"/>
      <c r="FG23" s="247">
        <v>0.06</v>
      </c>
      <c r="FH23" s="247">
        <v>7.0000000000000007E-2</v>
      </c>
      <c r="FI23" s="247"/>
      <c r="FJ23" s="247"/>
      <c r="FK23" s="247"/>
      <c r="FL23" s="247">
        <v>0.04</v>
      </c>
      <c r="FM23" s="247"/>
      <c r="FN23" s="247"/>
      <c r="FO23" s="247">
        <v>0.23</v>
      </c>
      <c r="FP23" s="247"/>
      <c r="FQ23" s="247"/>
      <c r="FR23" s="247"/>
      <c r="FS23" s="247">
        <v>0.08</v>
      </c>
      <c r="FT23" s="247"/>
      <c r="FU23" s="247">
        <v>0.04</v>
      </c>
      <c r="FV23" s="247"/>
      <c r="FW23" s="247"/>
      <c r="FX23" s="247"/>
      <c r="FY23" s="247"/>
      <c r="FZ23" s="247"/>
      <c r="GA23" s="247"/>
      <c r="GB23" s="247"/>
      <c r="GC23" s="247">
        <v>0.13</v>
      </c>
      <c r="GD23" s="247">
        <v>0.09</v>
      </c>
      <c r="GE23" s="247">
        <v>0.16</v>
      </c>
      <c r="GF23" s="247">
        <v>0.15</v>
      </c>
      <c r="GG23" s="247">
        <v>0.06</v>
      </c>
      <c r="GH23" s="247"/>
      <c r="GI23" s="247"/>
      <c r="GJ23" s="247">
        <v>0.12</v>
      </c>
      <c r="GK23" s="247">
        <v>0.05</v>
      </c>
      <c r="GL23" s="247">
        <v>0.03</v>
      </c>
      <c r="GM23" s="247"/>
      <c r="GN23" s="247"/>
      <c r="GO23" s="247">
        <v>0.08</v>
      </c>
      <c r="GP23" s="247">
        <v>0.09</v>
      </c>
      <c r="GQ23" s="247"/>
      <c r="GR23" s="247"/>
      <c r="GS23" s="247">
        <v>0.16</v>
      </c>
      <c r="GT23" s="247"/>
      <c r="GU23" s="247">
        <v>0.04</v>
      </c>
      <c r="GV23" s="247"/>
      <c r="GW23" s="247"/>
      <c r="GX23" s="247">
        <v>0.18</v>
      </c>
      <c r="GY23" s="247"/>
      <c r="GZ23" s="247"/>
      <c r="HA23" s="247"/>
      <c r="HB23" s="247"/>
      <c r="HC23" s="247"/>
      <c r="HD23" s="247">
        <v>0.1</v>
      </c>
      <c r="HE23" s="247"/>
      <c r="HF23" s="247">
        <v>0.04</v>
      </c>
      <c r="HG23" s="247">
        <v>0.04</v>
      </c>
      <c r="HH23" s="247">
        <v>0.05</v>
      </c>
      <c r="HI23" s="247"/>
      <c r="HJ23" s="247"/>
      <c r="HK23" s="247"/>
      <c r="HL23" s="247"/>
      <c r="HM23" s="247"/>
      <c r="HN23" s="247">
        <v>0.05</v>
      </c>
      <c r="HO23" s="247">
        <v>0.13</v>
      </c>
      <c r="HP23" s="247">
        <v>0.08</v>
      </c>
      <c r="HQ23" s="247">
        <v>0.04</v>
      </c>
      <c r="HR23" s="247">
        <v>7.0000000000000007E-2</v>
      </c>
      <c r="HS23" s="247"/>
      <c r="HT23" s="247"/>
      <c r="HU23" s="247"/>
      <c r="HV23" s="247">
        <v>0.10945404567652101</v>
      </c>
      <c r="HW23" s="247">
        <v>0.1</v>
      </c>
      <c r="HX23" s="247">
        <v>0.44</v>
      </c>
      <c r="HY23" s="247"/>
      <c r="HZ23" s="247"/>
      <c r="IA23" s="247">
        <v>0.17</v>
      </c>
      <c r="IB23" s="247">
        <v>0.21</v>
      </c>
      <c r="IC23" s="247"/>
      <c r="ID23" s="247">
        <v>0.16</v>
      </c>
      <c r="IE23" s="247"/>
      <c r="IF23" s="247">
        <v>7.0000000000000007E-2</v>
      </c>
      <c r="IG23" s="247"/>
      <c r="IH23" s="247">
        <v>0.1</v>
      </c>
      <c r="II23" s="247">
        <v>0.09</v>
      </c>
      <c r="IJ23" s="247"/>
      <c r="IK23" s="247">
        <v>0.12</v>
      </c>
      <c r="IL23" s="247">
        <v>0.08</v>
      </c>
      <c r="IM23" s="247">
        <v>0.24</v>
      </c>
      <c r="IN23" s="247"/>
      <c r="IO23" s="247"/>
      <c r="IP23" s="247"/>
      <c r="IQ23" s="247"/>
      <c r="IR23" s="247">
        <v>0.05</v>
      </c>
      <c r="IS23" s="247"/>
      <c r="IT23" s="247">
        <v>0.05</v>
      </c>
      <c r="IU23" s="247">
        <v>0.05</v>
      </c>
      <c r="IV23" s="247"/>
      <c r="IW23" s="247"/>
      <c r="IX23" s="247"/>
      <c r="IY23" s="247"/>
      <c r="IZ23" s="247"/>
      <c r="JA23" s="247">
        <v>0.09</v>
      </c>
      <c r="JB23" s="247"/>
      <c r="JC23" s="247"/>
      <c r="JD23" s="247">
        <v>0.13</v>
      </c>
      <c r="JE23" s="247">
        <v>7.0000000000000007E-2</v>
      </c>
      <c r="JF23" s="247"/>
      <c r="JG23" s="247"/>
      <c r="JH23" s="247">
        <v>0.12</v>
      </c>
      <c r="JI23" s="247"/>
      <c r="JJ23" s="247">
        <v>0.16</v>
      </c>
      <c r="JK23" s="247">
        <v>7.0000000000000007E-2</v>
      </c>
      <c r="JL23" s="247"/>
      <c r="JM23" s="247">
        <v>7.0000000000000007E-2</v>
      </c>
      <c r="JN23" s="247"/>
      <c r="JO23" s="247"/>
      <c r="JP23" s="247"/>
      <c r="JQ23" s="247"/>
      <c r="JR23" s="247"/>
      <c r="JS23" s="247"/>
      <c r="JT23" s="247">
        <v>0.04</v>
      </c>
      <c r="JU23" s="247"/>
      <c r="JV23" s="247"/>
      <c r="JW23" s="247">
        <v>0.13</v>
      </c>
      <c r="JX23" s="247"/>
      <c r="JY23" s="247">
        <v>0.26</v>
      </c>
      <c r="JZ23" s="247">
        <v>0.09</v>
      </c>
      <c r="KA23" s="247">
        <v>0.15</v>
      </c>
      <c r="KB23" s="247">
        <v>0.15</v>
      </c>
      <c r="KC23" s="247">
        <v>0.06</v>
      </c>
      <c r="KD23" s="247">
        <v>0.09</v>
      </c>
      <c r="KE23" s="247"/>
      <c r="KF23" s="247"/>
      <c r="KG23" s="247">
        <v>0.03</v>
      </c>
      <c r="KH23" s="247">
        <v>0.21</v>
      </c>
      <c r="KI23" s="247"/>
      <c r="KJ23" s="247"/>
      <c r="KK23" s="247"/>
      <c r="KL23" s="247">
        <v>0.12</v>
      </c>
      <c r="KM23" s="247">
        <v>0.05</v>
      </c>
      <c r="KN23" s="247">
        <v>0.03</v>
      </c>
      <c r="KO23" s="247"/>
      <c r="KP23" s="247">
        <v>0.06</v>
      </c>
      <c r="KQ23" s="247"/>
      <c r="KR23" s="247"/>
      <c r="KS23" s="247"/>
      <c r="KT23" s="247">
        <v>7.0000000000000007E-2</v>
      </c>
      <c r="KU23" s="247">
        <v>0.09</v>
      </c>
      <c r="KV23" s="247"/>
      <c r="KW23" s="247"/>
      <c r="KX23" s="247">
        <v>7.0000000000000007E-2</v>
      </c>
      <c r="KY23" s="247">
        <v>7.0000000000000007E-2</v>
      </c>
      <c r="KZ23" s="247"/>
      <c r="LA23" s="247"/>
      <c r="LB23" s="247"/>
      <c r="LC23" s="247">
        <v>0.1</v>
      </c>
      <c r="LD23" s="247">
        <v>7.0000000000000007E-2</v>
      </c>
      <c r="LE23" s="247"/>
      <c r="LF23" s="247">
        <v>0.09</v>
      </c>
      <c r="LG23" s="247">
        <v>0.11</v>
      </c>
      <c r="LH23" s="247"/>
      <c r="LI23" s="247">
        <v>0.11</v>
      </c>
      <c r="LJ23" s="247"/>
      <c r="LK23" s="247"/>
      <c r="LL23" s="247"/>
      <c r="LM23" s="247"/>
      <c r="LN23" s="247">
        <v>0.17</v>
      </c>
      <c r="LO23" s="247">
        <v>0.19</v>
      </c>
      <c r="LP23" s="247">
        <v>0.02</v>
      </c>
      <c r="LQ23" s="247"/>
      <c r="LR23" s="247"/>
      <c r="LS23" s="247">
        <v>7.0000000000000007E-2</v>
      </c>
      <c r="LT23" s="247">
        <v>0.1</v>
      </c>
      <c r="LU23" s="247"/>
      <c r="LV23" s="247">
        <v>0.08</v>
      </c>
      <c r="LW23" s="247"/>
      <c r="LX23" s="247">
        <v>0.03</v>
      </c>
      <c r="LY23" s="247"/>
      <c r="LZ23" s="247">
        <v>0.06</v>
      </c>
      <c r="MA23" s="247">
        <v>0.09</v>
      </c>
      <c r="MB23" s="247"/>
      <c r="MC23" s="247">
        <v>0.06</v>
      </c>
      <c r="MD23" s="247"/>
      <c r="ME23" s="247">
        <v>0.02</v>
      </c>
      <c r="MF23" s="247"/>
      <c r="MG23" s="247"/>
      <c r="MH23" s="247"/>
      <c r="MI23" s="247">
        <v>0.08</v>
      </c>
      <c r="MJ23" s="247"/>
      <c r="MK23" s="247">
        <v>0.1</v>
      </c>
      <c r="ML23" s="247"/>
      <c r="MM23" s="247"/>
      <c r="MN23" s="247"/>
      <c r="MO23" s="247">
        <v>0.03</v>
      </c>
      <c r="MP23" s="247">
        <v>0.04</v>
      </c>
      <c r="MR23" s="353">
        <f t="shared" si="1"/>
        <v>0.02</v>
      </c>
      <c r="MS23" s="353">
        <f t="shared" si="2"/>
        <v>0.91</v>
      </c>
      <c r="MT23" s="330">
        <f t="shared" si="6"/>
        <v>0.09</v>
      </c>
      <c r="MU23" s="772">
        <f t="shared" si="4"/>
        <v>157</v>
      </c>
    </row>
    <row r="24" spans="1:359" ht="29" x14ac:dyDescent="0.35">
      <c r="A24" s="280" t="s">
        <v>86</v>
      </c>
      <c r="B24" s="44" t="s">
        <v>7</v>
      </c>
      <c r="C24" s="44" t="s">
        <v>154</v>
      </c>
      <c r="D24" s="63" t="s">
        <v>210</v>
      </c>
      <c r="E24" s="153">
        <f t="shared" si="5"/>
        <v>0.14010346820809252</v>
      </c>
      <c r="F24" s="330"/>
      <c r="G24" s="842"/>
      <c r="H24" s="903"/>
      <c r="I24" s="842">
        <v>0.17199999999999999</v>
      </c>
      <c r="J24" s="751"/>
      <c r="K24" s="751">
        <v>7.9000000000000001E-2</v>
      </c>
      <c r="L24" s="751">
        <v>3.7999999999999999E-2</v>
      </c>
      <c r="M24" s="751">
        <v>0.218</v>
      </c>
      <c r="N24" s="664">
        <v>0.152</v>
      </c>
      <c r="O24" s="751">
        <v>0.185</v>
      </c>
      <c r="P24" s="881"/>
      <c r="Q24" s="826"/>
      <c r="R24" s="842">
        <v>0.14499999999999999</v>
      </c>
      <c r="S24" s="751">
        <v>5.7000000000000002E-2</v>
      </c>
      <c r="T24" s="664"/>
      <c r="U24" s="881">
        <v>6.0999999999999999E-2</v>
      </c>
      <c r="V24" s="664">
        <v>0.20899999999999999</v>
      </c>
      <c r="W24" s="807">
        <v>5.5E-2</v>
      </c>
      <c r="X24" s="664">
        <v>0.246</v>
      </c>
      <c r="Y24" s="664">
        <v>7.8E-2</v>
      </c>
      <c r="Z24" s="664">
        <v>0.109</v>
      </c>
      <c r="AA24" s="751"/>
      <c r="AB24" s="903"/>
      <c r="AC24" s="751">
        <v>0.16900000000000001</v>
      </c>
      <c r="AD24" s="392"/>
      <c r="AE24" s="392"/>
      <c r="AF24" s="664"/>
      <c r="AG24" s="327"/>
      <c r="AH24" s="751">
        <v>1.5800000000000002E-2</v>
      </c>
      <c r="AI24" s="392">
        <v>0.222</v>
      </c>
      <c r="AJ24" s="392">
        <v>4.7E-2</v>
      </c>
      <c r="AK24" s="664">
        <v>0.22900000000000001</v>
      </c>
      <c r="AL24" s="392">
        <v>0.14899999999999999</v>
      </c>
      <c r="AM24" s="392">
        <v>0.17899999999999999</v>
      </c>
      <c r="AN24" s="392">
        <v>0.06</v>
      </c>
      <c r="AO24" s="582">
        <v>0.185</v>
      </c>
      <c r="AP24" s="881">
        <v>7.0000000000000007E-2</v>
      </c>
      <c r="AQ24" s="392"/>
      <c r="AR24" s="392">
        <v>0.16700000000000001</v>
      </c>
      <c r="AS24" s="842">
        <v>4.3999999999999997E-2</v>
      </c>
      <c r="AT24" s="144">
        <v>0.155</v>
      </c>
      <c r="AU24" s="629">
        <v>5.6000000000000001E-2</v>
      </c>
      <c r="AV24" s="557">
        <v>0.17799999999999999</v>
      </c>
      <c r="AW24" s="751"/>
      <c r="AX24" s="664">
        <v>0.217</v>
      </c>
      <c r="AY24" s="451">
        <v>0.223</v>
      </c>
      <c r="AZ24" s="524">
        <v>6.7000000000000004E-2</v>
      </c>
      <c r="BA24" s="436">
        <v>0.24</v>
      </c>
      <c r="BB24" s="339">
        <v>9.5000000000000001E-2</v>
      </c>
      <c r="BC24" s="392">
        <v>9.6000000000000002E-2</v>
      </c>
      <c r="BD24" s="664">
        <v>0.17199999999999999</v>
      </c>
      <c r="BE24" s="392">
        <v>0.17100000000000001</v>
      </c>
      <c r="BF24" s="759">
        <v>0.16520000000000001</v>
      </c>
      <c r="BG24" s="241">
        <v>5.5E-2</v>
      </c>
      <c r="BH24" s="247"/>
      <c r="BI24" s="247">
        <v>0.28999999999999998</v>
      </c>
      <c r="BJ24" s="247">
        <v>0.06</v>
      </c>
      <c r="BK24" s="144">
        <v>0.22500000000000001</v>
      </c>
      <c r="BL24" s="247"/>
      <c r="BM24" s="144">
        <v>0.23</v>
      </c>
      <c r="BN24" s="144">
        <v>6.0999999999999999E-2</v>
      </c>
      <c r="BO24" s="144"/>
      <c r="BP24" s="881">
        <v>7.3999999999999996E-2</v>
      </c>
      <c r="BQ24" s="247"/>
      <c r="BR24" s="247">
        <v>0.09</v>
      </c>
      <c r="BS24" s="144">
        <v>0.193</v>
      </c>
      <c r="BT24" s="247"/>
      <c r="BU24" s="247"/>
      <c r="BV24" s="480"/>
      <c r="BW24" s="247"/>
      <c r="BX24" s="247"/>
      <c r="BY24" s="339">
        <v>0.26100000000000001</v>
      </c>
      <c r="BZ24" s="247"/>
      <c r="CA24" s="247"/>
      <c r="CB24" s="144">
        <v>0.20399999999999999</v>
      </c>
      <c r="CC24" s="247"/>
      <c r="CD24" s="247">
        <v>0.03</v>
      </c>
      <c r="CE24" s="247"/>
      <c r="CF24" s="557">
        <v>0.17799999999999999</v>
      </c>
      <c r="CG24" s="247">
        <v>0.13</v>
      </c>
      <c r="CH24" s="664">
        <v>0.224</v>
      </c>
      <c r="CI24" s="707">
        <v>0.23100000000000001</v>
      </c>
      <c r="CJ24" s="413">
        <v>0.19800000000000001</v>
      </c>
      <c r="CK24" s="339"/>
      <c r="CL24" s="144">
        <v>9.5000000000000001E-2</v>
      </c>
      <c r="CM24" s="392">
        <v>0.185</v>
      </c>
      <c r="CN24" s="247"/>
      <c r="CO24" s="144">
        <v>0.11799999999999999</v>
      </c>
      <c r="CP24" s="247"/>
      <c r="CQ24" s="392">
        <v>0.17100000000000001</v>
      </c>
      <c r="CR24" s="247"/>
      <c r="CS24" s="247"/>
      <c r="CT24" s="247"/>
      <c r="CU24" s="247"/>
      <c r="CV24" s="759">
        <v>0.19980000000000001</v>
      </c>
      <c r="CW24" s="247">
        <v>0.06</v>
      </c>
      <c r="CX24" s="247">
        <v>0.28999999999999998</v>
      </c>
      <c r="CY24" s="247"/>
      <c r="CZ24" s="247"/>
      <c r="DA24" s="247"/>
      <c r="DB24" s="247">
        <v>0.25</v>
      </c>
      <c r="DC24" s="247">
        <v>0.24</v>
      </c>
      <c r="DD24" s="247"/>
      <c r="DE24" s="247"/>
      <c r="DF24" s="247">
        <v>7.0000000000000007E-2</v>
      </c>
      <c r="DG24" s="881">
        <v>5.6000000000000001E-2</v>
      </c>
      <c r="DH24" s="247"/>
      <c r="DI24" s="247"/>
      <c r="DJ24" s="247"/>
      <c r="DK24" s="247"/>
      <c r="DL24" s="247"/>
      <c r="DM24" s="247"/>
      <c r="DN24" s="247"/>
      <c r="DO24" s="247"/>
      <c r="DP24" s="247"/>
      <c r="DQ24" s="247"/>
      <c r="DR24" s="247">
        <v>0.21</v>
      </c>
      <c r="DS24" s="247">
        <v>0.26</v>
      </c>
      <c r="DT24" s="247"/>
      <c r="DU24" s="247">
        <v>0.16</v>
      </c>
      <c r="DV24" s="247">
        <v>0.21</v>
      </c>
      <c r="DW24" s="247">
        <v>0.11</v>
      </c>
      <c r="DX24" s="247"/>
      <c r="DY24" s="247">
        <v>0.22</v>
      </c>
      <c r="DZ24" s="247"/>
      <c r="EA24" s="247">
        <v>0.03</v>
      </c>
      <c r="EB24" s="247">
        <v>0.17</v>
      </c>
      <c r="EC24" s="247"/>
      <c r="ED24" s="247">
        <v>0.18</v>
      </c>
      <c r="EE24" s="247"/>
      <c r="EF24" s="247"/>
      <c r="EG24" s="247"/>
      <c r="EH24" s="247"/>
      <c r="EI24" s="247"/>
      <c r="EJ24" s="247"/>
      <c r="EK24" s="247"/>
      <c r="EL24" s="247"/>
      <c r="EM24" s="247">
        <v>0.26</v>
      </c>
      <c r="EN24" s="247"/>
      <c r="EO24" s="247"/>
      <c r="EP24" s="247"/>
      <c r="EQ24" s="247"/>
      <c r="ER24" s="247">
        <v>0.17</v>
      </c>
      <c r="ES24" s="247">
        <v>0.06</v>
      </c>
      <c r="ET24" s="247"/>
      <c r="EU24" s="247">
        <v>0.04</v>
      </c>
      <c r="EV24" s="247"/>
      <c r="EW24" s="247">
        <v>0.02</v>
      </c>
      <c r="EX24" s="247"/>
      <c r="EY24" s="247"/>
      <c r="EZ24" s="759">
        <v>0.19309999999999999</v>
      </c>
      <c r="FA24" s="247">
        <v>0.06</v>
      </c>
      <c r="FB24" s="247">
        <v>0.28000000000000003</v>
      </c>
      <c r="FC24" s="247"/>
      <c r="FD24" s="247"/>
      <c r="FE24" s="247">
        <v>0.03</v>
      </c>
      <c r="FF24" s="247"/>
      <c r="FG24" s="247">
        <v>0.27</v>
      </c>
      <c r="FH24" s="247">
        <v>0.24</v>
      </c>
      <c r="FI24" s="247"/>
      <c r="FJ24" s="247">
        <v>0.22</v>
      </c>
      <c r="FK24" s="247"/>
      <c r="FL24" s="247">
        <v>0.06</v>
      </c>
      <c r="FM24" s="247"/>
      <c r="FN24" s="247"/>
      <c r="FO24" s="247">
        <v>0.21</v>
      </c>
      <c r="FP24" s="247"/>
      <c r="FQ24" s="247"/>
      <c r="FR24" s="247"/>
      <c r="FS24" s="247">
        <v>0.19</v>
      </c>
      <c r="FT24" s="247"/>
      <c r="FU24" s="247">
        <v>0.04</v>
      </c>
      <c r="FV24" s="247"/>
      <c r="FW24" s="247">
        <v>0.08</v>
      </c>
      <c r="FX24" s="247"/>
      <c r="FY24" s="247"/>
      <c r="FZ24" s="247"/>
      <c r="GA24" s="247"/>
      <c r="GB24" s="247"/>
      <c r="GC24" s="247"/>
      <c r="GD24" s="247">
        <v>0.27</v>
      </c>
      <c r="GE24" s="247">
        <v>0.16</v>
      </c>
      <c r="GF24" s="247"/>
      <c r="GG24" s="247">
        <v>0.11</v>
      </c>
      <c r="GH24" s="247"/>
      <c r="GI24" s="247">
        <v>0.06</v>
      </c>
      <c r="GJ24" s="247">
        <v>0.18</v>
      </c>
      <c r="GK24" s="247">
        <v>7.0000000000000007E-2</v>
      </c>
      <c r="GL24" s="247">
        <v>0.05</v>
      </c>
      <c r="GM24" s="247"/>
      <c r="GN24" s="247"/>
      <c r="GO24" s="247">
        <v>0.15</v>
      </c>
      <c r="GP24" s="247">
        <v>0.08</v>
      </c>
      <c r="GQ24" s="247"/>
      <c r="GR24" s="247"/>
      <c r="GS24" s="247">
        <v>0.26</v>
      </c>
      <c r="GT24" s="247"/>
      <c r="GU24" s="247">
        <v>7.0000000000000007E-2</v>
      </c>
      <c r="GV24" s="247"/>
      <c r="GW24" s="247"/>
      <c r="GX24" s="247">
        <v>0.09</v>
      </c>
      <c r="GY24" s="247"/>
      <c r="GZ24" s="247"/>
      <c r="HA24" s="247"/>
      <c r="HB24" s="247"/>
      <c r="HC24" s="247"/>
      <c r="HD24" s="247">
        <v>0.18</v>
      </c>
      <c r="HE24" s="247"/>
      <c r="HF24" s="247">
        <v>0.05</v>
      </c>
      <c r="HG24" s="247">
        <v>0.03</v>
      </c>
      <c r="HH24" s="247"/>
      <c r="HI24" s="247"/>
      <c r="HJ24" s="247"/>
      <c r="HK24" s="247"/>
      <c r="HL24" s="247"/>
      <c r="HM24" s="247"/>
      <c r="HN24" s="247"/>
      <c r="HO24" s="247">
        <v>0.31</v>
      </c>
      <c r="HP24" s="247">
        <v>0.2</v>
      </c>
      <c r="HQ24" s="247"/>
      <c r="HR24" s="247">
        <v>0.09</v>
      </c>
      <c r="HS24" s="247">
        <v>0.17</v>
      </c>
      <c r="HT24" s="247"/>
      <c r="HU24" s="247"/>
      <c r="HV24" s="247">
        <v>0.11</v>
      </c>
      <c r="HW24" s="247">
        <v>0.27</v>
      </c>
      <c r="HX24" s="247">
        <v>0.22</v>
      </c>
      <c r="HY24" s="247">
        <v>0.05</v>
      </c>
      <c r="HZ24" s="247"/>
      <c r="IA24" s="247">
        <v>0.15</v>
      </c>
      <c r="IB24" s="247">
        <v>0.18</v>
      </c>
      <c r="IC24" s="247"/>
      <c r="ID24" s="247">
        <v>7.0000000000000007E-2</v>
      </c>
      <c r="IE24" s="247"/>
      <c r="IF24" s="247">
        <v>0.25</v>
      </c>
      <c r="IG24" s="247"/>
      <c r="IH24" s="247">
        <v>0.09</v>
      </c>
      <c r="II24" s="247">
        <v>0.05</v>
      </c>
      <c r="IJ24" s="247">
        <v>0.12</v>
      </c>
      <c r="IK24" s="247">
        <v>0.19</v>
      </c>
      <c r="IL24" s="247">
        <v>0.15</v>
      </c>
      <c r="IM24" s="247">
        <v>0.21</v>
      </c>
      <c r="IN24" s="247">
        <v>0.19</v>
      </c>
      <c r="IO24" s="247"/>
      <c r="IP24" s="247"/>
      <c r="IQ24" s="247"/>
      <c r="IR24" s="247">
        <v>0.02</v>
      </c>
      <c r="IS24" s="247"/>
      <c r="IT24" s="247">
        <v>0.09</v>
      </c>
      <c r="IU24" s="247">
        <v>7.0000000000000007E-2</v>
      </c>
      <c r="IV24" s="247">
        <v>0.11</v>
      </c>
      <c r="IW24" s="247">
        <v>0.19</v>
      </c>
      <c r="IX24" s="247"/>
      <c r="IY24" s="247"/>
      <c r="IZ24" s="247"/>
      <c r="JA24" s="247">
        <v>0.21</v>
      </c>
      <c r="JB24" s="247"/>
      <c r="JC24" s="247"/>
      <c r="JD24" s="247"/>
      <c r="JE24" s="247">
        <v>0.09</v>
      </c>
      <c r="JF24" s="247"/>
      <c r="JG24" s="247"/>
      <c r="JH24" s="247">
        <v>0.23</v>
      </c>
      <c r="JI24" s="247"/>
      <c r="JJ24" s="247">
        <v>0.21</v>
      </c>
      <c r="JK24" s="247">
        <v>0.11</v>
      </c>
      <c r="JL24" s="247"/>
      <c r="JM24" s="247">
        <v>0.09</v>
      </c>
      <c r="JN24" s="247"/>
      <c r="JO24" s="247"/>
      <c r="JP24" s="247"/>
      <c r="JQ24" s="247"/>
      <c r="JR24" s="247">
        <v>0.04</v>
      </c>
      <c r="JS24" s="247"/>
      <c r="JT24" s="247">
        <v>7.0000000000000007E-2</v>
      </c>
      <c r="JU24" s="247"/>
      <c r="JV24" s="247"/>
      <c r="JW24" s="247"/>
      <c r="JX24" s="247"/>
      <c r="JY24" s="247">
        <v>0.1</v>
      </c>
      <c r="JZ24" s="247"/>
      <c r="KA24" s="247">
        <v>0.14000000000000001</v>
      </c>
      <c r="KB24" s="247"/>
      <c r="KC24" s="247">
        <v>0.11</v>
      </c>
      <c r="KD24" s="247">
        <v>0.21</v>
      </c>
      <c r="KE24" s="247"/>
      <c r="KF24" s="247"/>
      <c r="KG24" s="247">
        <v>0.02</v>
      </c>
      <c r="KH24" s="247">
        <v>0.28999999999999998</v>
      </c>
      <c r="KI24" s="247"/>
      <c r="KJ24" s="247"/>
      <c r="KK24" s="247">
        <v>0.06</v>
      </c>
      <c r="KL24" s="247">
        <v>0.17</v>
      </c>
      <c r="KM24" s="247">
        <v>0.08</v>
      </c>
      <c r="KN24" s="247">
        <v>0.05</v>
      </c>
      <c r="KO24" s="247">
        <v>0.18</v>
      </c>
      <c r="KP24" s="247">
        <v>0.05</v>
      </c>
      <c r="KQ24" s="247"/>
      <c r="KR24" s="247">
        <v>0.08</v>
      </c>
      <c r="KS24" s="247"/>
      <c r="KT24" s="247">
        <v>0.04</v>
      </c>
      <c r="KU24" s="247">
        <v>0.22</v>
      </c>
      <c r="KV24" s="247"/>
      <c r="KW24" s="247"/>
      <c r="KX24" s="247">
        <v>0.06</v>
      </c>
      <c r="KY24" s="247">
        <v>0.17</v>
      </c>
      <c r="KZ24" s="247"/>
      <c r="LA24" s="247"/>
      <c r="LB24" s="247"/>
      <c r="LC24" s="247"/>
      <c r="LD24" s="247">
        <v>0.16</v>
      </c>
      <c r="LE24" s="247"/>
      <c r="LF24" s="247">
        <v>0.09</v>
      </c>
      <c r="LG24" s="247">
        <v>0.18</v>
      </c>
      <c r="LH24" s="247"/>
      <c r="LI24" s="247"/>
      <c r="LJ24" s="247"/>
      <c r="LK24" s="247"/>
      <c r="LL24" s="247"/>
      <c r="LM24" s="247">
        <v>0.12</v>
      </c>
      <c r="LN24" s="247">
        <v>0.27</v>
      </c>
      <c r="LO24" s="247">
        <v>0.09</v>
      </c>
      <c r="LP24" s="247">
        <v>7.0000000000000007E-2</v>
      </c>
      <c r="LQ24" s="247"/>
      <c r="LR24" s="247"/>
      <c r="LS24" s="247">
        <v>0.17</v>
      </c>
      <c r="LT24" s="247">
        <v>0.13</v>
      </c>
      <c r="LU24" s="247"/>
      <c r="LV24" s="247">
        <v>0.12</v>
      </c>
      <c r="LW24" s="247"/>
      <c r="LX24" s="247"/>
      <c r="LY24" s="247"/>
      <c r="LZ24" s="247">
        <v>0.06</v>
      </c>
      <c r="MA24" s="247">
        <v>0.19</v>
      </c>
      <c r="MB24" s="247"/>
      <c r="MC24" s="247"/>
      <c r="MD24" s="247"/>
      <c r="ME24" s="247">
        <v>0.17</v>
      </c>
      <c r="MF24" s="247"/>
      <c r="MG24" s="247"/>
      <c r="MH24" s="247"/>
      <c r="MI24" s="247">
        <v>0.13</v>
      </c>
      <c r="MJ24" s="247"/>
      <c r="MK24" s="247">
        <v>0.17</v>
      </c>
      <c r="ML24" s="247"/>
      <c r="MM24" s="247"/>
      <c r="MN24" s="247"/>
      <c r="MO24" s="247">
        <v>0.03</v>
      </c>
      <c r="MP24" s="247">
        <v>0.03</v>
      </c>
      <c r="MR24" s="353">
        <f t="shared" si="1"/>
        <v>1.5800000000000002E-2</v>
      </c>
      <c r="MS24" s="353">
        <f t="shared" si="2"/>
        <v>0.31</v>
      </c>
      <c r="MT24" s="330">
        <f t="shared" si="6"/>
        <v>0.15</v>
      </c>
      <c r="MU24" s="772">
        <f t="shared" si="4"/>
        <v>173</v>
      </c>
    </row>
    <row r="25" spans="1:359" ht="29" x14ac:dyDescent="0.35">
      <c r="A25" s="280" t="s">
        <v>87</v>
      </c>
      <c r="B25" s="44" t="s">
        <v>7</v>
      </c>
      <c r="C25" s="44" t="s">
        <v>154</v>
      </c>
      <c r="D25" s="64" t="s">
        <v>162</v>
      </c>
      <c r="E25" s="153">
        <f t="shared" si="5"/>
        <v>0.41259540170893433</v>
      </c>
      <c r="F25" s="330"/>
      <c r="G25" s="842"/>
      <c r="H25" s="903"/>
      <c r="I25" s="842"/>
      <c r="J25" s="751"/>
      <c r="K25" s="751">
        <v>0.78900000000000003</v>
      </c>
      <c r="L25" s="751">
        <v>0.70199999999999996</v>
      </c>
      <c r="M25" s="751">
        <v>0.19900000000000001</v>
      </c>
      <c r="N25" s="664">
        <v>0.34699999999999998</v>
      </c>
      <c r="O25" s="751">
        <v>0.26800000000000002</v>
      </c>
      <c r="P25" s="881"/>
      <c r="Q25" s="826"/>
      <c r="R25" s="842">
        <v>0.44327</v>
      </c>
      <c r="S25" s="751">
        <v>0.59099999999999997</v>
      </c>
      <c r="T25" s="664"/>
      <c r="U25" s="881">
        <v>0.47299999999999998</v>
      </c>
      <c r="V25" s="664">
        <v>0.27800000000000002</v>
      </c>
      <c r="W25" s="807">
        <v>0.70599999999999996</v>
      </c>
      <c r="X25" s="664">
        <v>0.21099999999999999</v>
      </c>
      <c r="Y25" s="664">
        <v>0.59</v>
      </c>
      <c r="Z25" s="664">
        <v>0.45800000000000002</v>
      </c>
      <c r="AA25" s="751">
        <v>0.17799999999999999</v>
      </c>
      <c r="AB25" s="903"/>
      <c r="AC25" s="751">
        <v>0.29499999999999998</v>
      </c>
      <c r="AD25" s="392"/>
      <c r="AE25" s="392"/>
      <c r="AF25" s="664"/>
      <c r="AG25" s="144"/>
      <c r="AH25" s="751">
        <v>0.7823</v>
      </c>
      <c r="AI25" s="392">
        <v>0.316</v>
      </c>
      <c r="AJ25" s="392">
        <v>0.68799999999999994</v>
      </c>
      <c r="AK25" s="664">
        <v>0.19500000000000001</v>
      </c>
      <c r="AL25" s="392">
        <v>0.72799999999999998</v>
      </c>
      <c r="AM25" s="392">
        <v>0.155</v>
      </c>
      <c r="AN25" s="392">
        <v>0.60299999999999998</v>
      </c>
      <c r="AO25" s="582">
        <v>0.26800000000000002</v>
      </c>
      <c r="AP25" s="881">
        <v>0.60199999999999998</v>
      </c>
      <c r="AQ25" s="392"/>
      <c r="AR25" s="392">
        <v>0.29499999999999998</v>
      </c>
      <c r="AS25" s="842">
        <v>0.61799999999999999</v>
      </c>
      <c r="AT25" s="144">
        <v>0.26700000000000002</v>
      </c>
      <c r="AU25" s="664">
        <v>0.433</v>
      </c>
      <c r="AV25" s="557">
        <v>0.29299999999999998</v>
      </c>
      <c r="AW25" s="751">
        <v>0.45800000000000002</v>
      </c>
      <c r="AX25" s="664">
        <v>0.33900000000000002</v>
      </c>
      <c r="AY25" s="451">
        <v>0.27300000000000002</v>
      </c>
      <c r="AZ25" s="524">
        <v>0.7</v>
      </c>
      <c r="BA25" s="436">
        <v>0.23699999999999999</v>
      </c>
      <c r="BB25" s="339">
        <v>0.54200000000000004</v>
      </c>
      <c r="BC25" s="392">
        <v>0.40493682045254187</v>
      </c>
      <c r="BD25" s="664">
        <v>0.158</v>
      </c>
      <c r="BE25" s="392">
        <v>0.28899999999999998</v>
      </c>
      <c r="BF25" s="807">
        <v>0.33610000000000001</v>
      </c>
      <c r="BG25" s="241">
        <v>0.48699999999999999</v>
      </c>
      <c r="BH25" s="247"/>
      <c r="BI25" s="247">
        <v>0.26400000000000001</v>
      </c>
      <c r="BJ25" s="247">
        <v>0.27700000000000002</v>
      </c>
      <c r="BK25" s="144">
        <v>0.317</v>
      </c>
      <c r="BL25" s="247">
        <v>0.71199999999999997</v>
      </c>
      <c r="BM25" s="144"/>
      <c r="BN25" s="144">
        <v>0.59399999999999997</v>
      </c>
      <c r="BO25" s="144"/>
      <c r="BP25" s="881">
        <v>0.59299999999999997</v>
      </c>
      <c r="BQ25" s="247"/>
      <c r="BR25" s="247">
        <v>0.27600000000000002</v>
      </c>
      <c r="BS25" s="144">
        <v>0.26900000000000002</v>
      </c>
      <c r="BT25" s="247"/>
      <c r="BU25" s="247"/>
      <c r="BV25" s="480"/>
      <c r="BW25" s="247">
        <v>0.53</v>
      </c>
      <c r="BX25" s="247"/>
      <c r="BY25" s="339">
        <v>0.27900000000000003</v>
      </c>
      <c r="BZ25" s="247"/>
      <c r="CA25" s="247">
        <v>0.46200000000000002</v>
      </c>
      <c r="CB25" s="144">
        <v>0.27400000000000002</v>
      </c>
      <c r="CC25" s="247">
        <v>0.71</v>
      </c>
      <c r="CD25" s="247">
        <v>0.39100000000000001</v>
      </c>
      <c r="CE25" s="247">
        <v>0.55800000000000005</v>
      </c>
      <c r="CF25" s="557">
        <v>0.29299999999999998</v>
      </c>
      <c r="CG25" s="247">
        <v>0.63</v>
      </c>
      <c r="CH25" s="664">
        <v>0.33</v>
      </c>
      <c r="CI25" s="707">
        <v>0.26800000000000002</v>
      </c>
      <c r="CJ25" s="413">
        <v>0.25</v>
      </c>
      <c r="CK25" s="339"/>
      <c r="CL25" s="144">
        <v>0.54200000000000004</v>
      </c>
      <c r="CM25" s="392">
        <v>0.158</v>
      </c>
      <c r="CN25" s="247"/>
      <c r="CO25" s="144">
        <v>0.27600000000000002</v>
      </c>
      <c r="CP25" s="247"/>
      <c r="CQ25" s="392">
        <v>0.28899999999999998</v>
      </c>
      <c r="CR25" s="247">
        <v>0.38600000000000001</v>
      </c>
      <c r="CS25" s="247">
        <v>0.70399999999999996</v>
      </c>
      <c r="CT25" s="247">
        <v>0.52</v>
      </c>
      <c r="CU25" s="247"/>
      <c r="CV25" s="807">
        <v>0.32129999999999997</v>
      </c>
      <c r="CW25" s="247">
        <v>0.46100000000000002</v>
      </c>
      <c r="CX25" s="247">
        <v>0.28699999999999998</v>
      </c>
      <c r="CY25" s="247"/>
      <c r="CZ25" s="247">
        <v>0.29299999999999998</v>
      </c>
      <c r="DA25" s="247"/>
      <c r="DB25" s="247">
        <v>0.60099999999999998</v>
      </c>
      <c r="DC25" s="247">
        <v>0.29399999999999998</v>
      </c>
      <c r="DD25" s="247">
        <v>0.71199999999999997</v>
      </c>
      <c r="DE25" s="247">
        <v>0.153</v>
      </c>
      <c r="DF25" s="247">
        <v>0.60299999999999998</v>
      </c>
      <c r="DG25" s="889">
        <v>0.57199999999999995</v>
      </c>
      <c r="DH25" s="247"/>
      <c r="DI25" s="247"/>
      <c r="DJ25" s="247"/>
      <c r="DK25" s="247">
        <v>0.38800000000000001</v>
      </c>
      <c r="DL25" s="247"/>
      <c r="DM25" s="247"/>
      <c r="DN25" s="247">
        <v>0.40400000000000003</v>
      </c>
      <c r="DO25" s="247"/>
      <c r="DP25" s="247"/>
      <c r="DQ25" s="247">
        <v>0.53</v>
      </c>
      <c r="DR25" s="247">
        <v>0.48599999999999999</v>
      </c>
      <c r="DS25" s="247">
        <v>0.27700000000000002</v>
      </c>
      <c r="DT25" s="247">
        <v>0.46200000000000002</v>
      </c>
      <c r="DU25" s="247"/>
      <c r="DV25" s="247">
        <v>0.35499999999999998</v>
      </c>
      <c r="DW25" s="247">
        <v>0.43</v>
      </c>
      <c r="DX25" s="247">
        <v>0.71</v>
      </c>
      <c r="DY25" s="247"/>
      <c r="DZ25" s="247"/>
      <c r="EA25" s="247">
        <v>0.39100000000000001</v>
      </c>
      <c r="EB25" s="247">
        <v>0.20499999999999999</v>
      </c>
      <c r="EC25" s="247">
        <v>0.55800000000000005</v>
      </c>
      <c r="ED25" s="247"/>
      <c r="EE25" s="247">
        <v>0.24</v>
      </c>
      <c r="EF25" s="247">
        <v>0.63</v>
      </c>
      <c r="EG25" s="247"/>
      <c r="EH25" s="247">
        <v>0.495</v>
      </c>
      <c r="EI25" s="247">
        <v>0.66700000000000004</v>
      </c>
      <c r="EJ25" s="247"/>
      <c r="EK25" s="247">
        <v>0.32</v>
      </c>
      <c r="EL25" s="247"/>
      <c r="EM25" s="247">
        <v>0.14199999999999999</v>
      </c>
      <c r="EN25" s="247"/>
      <c r="EO25" s="247"/>
      <c r="EP25" s="247"/>
      <c r="EQ25" s="247"/>
      <c r="ER25" s="247">
        <v>0.28799999999999998</v>
      </c>
      <c r="ES25" s="247">
        <v>0.38600000000000001</v>
      </c>
      <c r="ET25" s="247">
        <v>0.65700000000000003</v>
      </c>
      <c r="EU25" s="247">
        <v>0.65700000000000003</v>
      </c>
      <c r="EV25" s="247"/>
      <c r="EW25" s="247">
        <v>0.52</v>
      </c>
      <c r="EX25" s="247">
        <v>0.36599999999999999</v>
      </c>
      <c r="EY25" s="247"/>
      <c r="EZ25" s="807">
        <v>0.32690000000000002</v>
      </c>
      <c r="FA25" s="247">
        <v>0.46100000000000002</v>
      </c>
      <c r="FB25" s="247">
        <v>0.28299999999999997</v>
      </c>
      <c r="FC25" s="247"/>
      <c r="FD25" s="247"/>
      <c r="FE25" s="247"/>
      <c r="FF25" s="247"/>
      <c r="FG25" s="247">
        <v>0.60099999999999998</v>
      </c>
      <c r="FH25" s="247">
        <v>0.29399999999999998</v>
      </c>
      <c r="FI25" s="247"/>
      <c r="FJ25" s="247">
        <v>0.153</v>
      </c>
      <c r="FK25" s="247"/>
      <c r="FL25" s="247">
        <v>0.6</v>
      </c>
      <c r="FM25" s="247">
        <v>6.5000000000000002E-2</v>
      </c>
      <c r="FN25" s="247"/>
      <c r="FO25" s="247"/>
      <c r="FP25" s="247"/>
      <c r="FQ25" s="247"/>
      <c r="FR25" s="247">
        <v>0.38800000000000001</v>
      </c>
      <c r="FS25" s="247">
        <v>0.26900000000000002</v>
      </c>
      <c r="FT25" s="247"/>
      <c r="FU25" s="247">
        <v>0.184</v>
      </c>
      <c r="FV25" s="247"/>
      <c r="FW25" s="247">
        <v>0.40400000000000003</v>
      </c>
      <c r="FX25" s="247"/>
      <c r="FY25" s="247"/>
      <c r="FZ25" s="247"/>
      <c r="GA25" s="247"/>
      <c r="GB25" s="247"/>
      <c r="GC25" s="247"/>
      <c r="GD25" s="247">
        <v>0.27100000000000002</v>
      </c>
      <c r="GE25" s="247"/>
      <c r="GF25" s="247">
        <v>0.26800000000000002</v>
      </c>
      <c r="GG25" s="247">
        <v>0.43</v>
      </c>
      <c r="GH25" s="247"/>
      <c r="GI25" s="247"/>
      <c r="GJ25" s="247"/>
      <c r="GK25" s="247">
        <v>0.44800000000000001</v>
      </c>
      <c r="GL25" s="247">
        <v>0.24</v>
      </c>
      <c r="GM25" s="247"/>
      <c r="GN25" s="247"/>
      <c r="GO25" s="247">
        <v>0.495</v>
      </c>
      <c r="GP25" s="247">
        <v>0.66700000000000004</v>
      </c>
      <c r="GQ25" s="247"/>
      <c r="GR25" s="247"/>
      <c r="GS25" s="247">
        <v>0.16600000000000001</v>
      </c>
      <c r="GT25" s="247"/>
      <c r="GU25" s="247">
        <v>0.501</v>
      </c>
      <c r="GV25" s="247">
        <v>0.10299999999999999</v>
      </c>
      <c r="GW25" s="247"/>
      <c r="GX25" s="247">
        <v>0.28000000000000003</v>
      </c>
      <c r="GY25" s="247"/>
      <c r="GZ25" s="247"/>
      <c r="HA25" s="247"/>
      <c r="HB25" s="247"/>
      <c r="HC25" s="247"/>
      <c r="HD25" s="247">
        <v>0.28199999999999997</v>
      </c>
      <c r="HE25" s="247"/>
      <c r="HF25" s="247">
        <v>0.46</v>
      </c>
      <c r="HG25" s="247">
        <v>0.65700000000000003</v>
      </c>
      <c r="HH25" s="247">
        <v>0.65700000000000003</v>
      </c>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c r="IW25" s="247"/>
      <c r="IX25" s="247"/>
      <c r="IY25" s="247"/>
      <c r="IZ25" s="247"/>
      <c r="JA25" s="247"/>
      <c r="JB25" s="247"/>
      <c r="JC25" s="247">
        <v>0.26200000000000001</v>
      </c>
      <c r="JD25" s="247"/>
      <c r="JE25" s="247"/>
      <c r="JF25" s="247"/>
      <c r="JG25" s="247"/>
      <c r="JH25" s="247"/>
      <c r="JI25" s="247"/>
      <c r="JJ25" s="247"/>
      <c r="JK25" s="247"/>
      <c r="JL25" s="247"/>
      <c r="JM25" s="247"/>
      <c r="JN25" s="247"/>
      <c r="JO25" s="247"/>
      <c r="JP25" s="247"/>
      <c r="JQ25" s="247"/>
      <c r="JR25" s="247"/>
      <c r="JS25" s="247"/>
      <c r="JT25" s="247"/>
      <c r="JU25" s="247"/>
      <c r="JV25" s="247"/>
      <c r="JW25" s="247"/>
      <c r="JX25" s="247"/>
      <c r="JY25" s="247"/>
      <c r="JZ25" s="247"/>
      <c r="KA25" s="247"/>
      <c r="KB25" s="247"/>
      <c r="KC25" s="247"/>
      <c r="KD25" s="247"/>
      <c r="KE25" s="247"/>
      <c r="KF25" s="247"/>
      <c r="KG25" s="247"/>
      <c r="KH25" s="247"/>
      <c r="KI25" s="247"/>
      <c r="KJ25" s="247"/>
      <c r="KK25" s="247"/>
      <c r="KL25" s="247"/>
      <c r="KM25" s="247"/>
      <c r="KN25" s="247"/>
      <c r="KO25" s="247"/>
      <c r="KP25" s="247"/>
      <c r="KQ25" s="247"/>
      <c r="KR25" s="247"/>
      <c r="KS25" s="247"/>
      <c r="KT25" s="247"/>
      <c r="KU25" s="247"/>
      <c r="KV25" s="247"/>
      <c r="KW25" s="247"/>
      <c r="KX25" s="247"/>
      <c r="KY25" s="247"/>
      <c r="KZ25" s="247"/>
      <c r="LA25" s="247"/>
      <c r="LB25" s="247"/>
      <c r="LC25" s="247"/>
      <c r="LD25" s="247"/>
      <c r="LE25" s="247"/>
      <c r="LF25" s="247"/>
      <c r="LG25" s="247"/>
      <c r="LH25" s="247"/>
      <c r="LI25" s="247"/>
      <c r="LJ25" s="247"/>
      <c r="LK25" s="247"/>
      <c r="LL25" s="247"/>
      <c r="LM25" s="247"/>
      <c r="LN25" s="247"/>
      <c r="LO25" s="247"/>
      <c r="LP25" s="247"/>
      <c r="LQ25" s="247"/>
      <c r="LR25" s="247"/>
      <c r="LS25" s="247"/>
      <c r="LT25" s="247"/>
      <c r="LU25" s="247"/>
      <c r="LV25" s="247"/>
      <c r="LW25" s="247"/>
      <c r="LX25" s="247"/>
      <c r="LY25" s="247"/>
      <c r="LZ25" s="247"/>
      <c r="MA25" s="247"/>
      <c r="MB25" s="247"/>
      <c r="MC25" s="247"/>
      <c r="MD25" s="247"/>
      <c r="ME25" s="247"/>
      <c r="MF25" s="247"/>
      <c r="MG25" s="247"/>
      <c r="MH25" s="247"/>
      <c r="MI25" s="247"/>
      <c r="MJ25" s="247"/>
      <c r="MK25" s="247"/>
      <c r="ML25" s="247"/>
      <c r="MM25" s="247"/>
      <c r="MN25" s="247"/>
      <c r="MO25" s="247"/>
      <c r="MP25" s="247"/>
      <c r="MR25" s="353">
        <f t="shared" si="1"/>
        <v>6.5000000000000002E-2</v>
      </c>
      <c r="MS25" s="353">
        <f t="shared" si="2"/>
        <v>0.78900000000000003</v>
      </c>
      <c r="MT25" s="330">
        <f t="shared" si="6"/>
        <v>0.38800000000000001</v>
      </c>
      <c r="MU25" s="772">
        <f t="shared" si="4"/>
        <v>129</v>
      </c>
    </row>
    <row r="26" spans="1:359" ht="29" x14ac:dyDescent="0.35">
      <c r="A26" s="280" t="s">
        <v>88</v>
      </c>
      <c r="B26" s="44" t="s">
        <v>7</v>
      </c>
      <c r="C26" s="44" t="s">
        <v>154</v>
      </c>
      <c r="D26" s="64" t="s">
        <v>57</v>
      </c>
      <c r="E26" s="153">
        <f t="shared" si="5"/>
        <v>0.24757391304347831</v>
      </c>
      <c r="F26" s="330"/>
      <c r="G26" s="842"/>
      <c r="H26" s="903"/>
      <c r="I26" s="842"/>
      <c r="J26" s="751"/>
      <c r="K26" s="751">
        <v>0.14799999999999999</v>
      </c>
      <c r="L26" s="751">
        <v>0.185</v>
      </c>
      <c r="M26" s="751">
        <v>0.255</v>
      </c>
      <c r="N26" s="664">
        <v>0.29599999999999999</v>
      </c>
      <c r="O26" s="751">
        <v>0.21</v>
      </c>
      <c r="P26" s="881">
        <v>0.247</v>
      </c>
      <c r="Q26" s="826"/>
      <c r="R26" s="842">
        <v>0.17399999999999999</v>
      </c>
      <c r="S26" s="751">
        <v>0.248</v>
      </c>
      <c r="T26" s="664"/>
      <c r="U26" s="881">
        <v>0.29099999999999998</v>
      </c>
      <c r="V26" s="664">
        <v>0.26800000000000002</v>
      </c>
      <c r="W26" s="807">
        <v>0.16600000000000001</v>
      </c>
      <c r="X26" s="664">
        <v>0.21299999999999999</v>
      </c>
      <c r="Y26" s="664">
        <v>0.11899999999999999</v>
      </c>
      <c r="Z26" s="664">
        <v>0.121</v>
      </c>
      <c r="AA26" s="751">
        <v>0.24</v>
      </c>
      <c r="AB26" s="903"/>
      <c r="AC26" s="751">
        <v>0.25800000000000001</v>
      </c>
      <c r="AD26" s="392"/>
      <c r="AE26" s="392"/>
      <c r="AF26" s="664"/>
      <c r="AG26" s="144"/>
      <c r="AH26" s="751">
        <v>0.13750000000000001</v>
      </c>
      <c r="AI26" s="392">
        <v>0.28199999999999997</v>
      </c>
      <c r="AJ26" s="392">
        <v>0.184</v>
      </c>
      <c r="AK26" s="664">
        <v>0.25600000000000001</v>
      </c>
      <c r="AL26" s="392">
        <v>0.22600000000000001</v>
      </c>
      <c r="AM26" s="392">
        <v>0.27679999999999999</v>
      </c>
      <c r="AN26" s="392">
        <v>0.23400000000000001</v>
      </c>
      <c r="AO26" s="582">
        <v>0.21</v>
      </c>
      <c r="AP26" s="881">
        <v>0.247</v>
      </c>
      <c r="AQ26" s="392"/>
      <c r="AR26" s="392">
        <v>0.25600000000000001</v>
      </c>
      <c r="AS26" s="842">
        <v>0.23200000000000001</v>
      </c>
      <c r="AT26" s="144">
        <v>0.186</v>
      </c>
      <c r="AU26" s="625"/>
      <c r="AV26" s="557">
        <v>0.25800000000000001</v>
      </c>
      <c r="AW26" s="751">
        <v>0.32300000000000001</v>
      </c>
      <c r="AX26" s="664">
        <v>0.749</v>
      </c>
      <c r="AY26" s="451">
        <v>0.26800000000000002</v>
      </c>
      <c r="AZ26" s="524">
        <v>0.2</v>
      </c>
      <c r="BA26" s="436">
        <v>0.22</v>
      </c>
      <c r="BB26" s="339">
        <v>0.17799999999999999</v>
      </c>
      <c r="BC26" s="392">
        <v>9.4999999999999973E-2</v>
      </c>
      <c r="BD26" s="664">
        <v>0.24099999999999999</v>
      </c>
      <c r="BE26" s="392">
        <v>0.26</v>
      </c>
      <c r="BF26" s="807">
        <v>0.2243</v>
      </c>
      <c r="BG26" s="241">
        <v>0.315</v>
      </c>
      <c r="BH26" s="247"/>
      <c r="BI26" s="247">
        <v>0.20300000000000001</v>
      </c>
      <c r="BJ26" s="247">
        <v>0.06</v>
      </c>
      <c r="BK26" s="144">
        <v>0.25900000000000001</v>
      </c>
      <c r="BL26" s="247">
        <v>0.22600000000000001</v>
      </c>
      <c r="BM26" s="144">
        <v>0.25</v>
      </c>
      <c r="BN26" s="144">
        <v>0.23799999999999999</v>
      </c>
      <c r="BO26" s="144"/>
      <c r="BP26" s="881">
        <v>0.26200000000000001</v>
      </c>
      <c r="BQ26" s="247"/>
      <c r="BR26" s="247">
        <v>0.26700000000000002</v>
      </c>
      <c r="BS26" s="144">
        <v>0.25700000000000001</v>
      </c>
      <c r="BT26" s="247"/>
      <c r="BU26" s="247"/>
      <c r="BV26" s="480"/>
      <c r="BW26" s="247">
        <v>0.21</v>
      </c>
      <c r="BX26" s="247"/>
      <c r="BY26" s="339">
        <v>0.29099999999999998</v>
      </c>
      <c r="BZ26" s="247">
        <v>0.23100000000000001</v>
      </c>
      <c r="CA26" s="247">
        <v>0.30099999999999999</v>
      </c>
      <c r="CB26" s="144">
        <v>0.20499999999999999</v>
      </c>
      <c r="CC26" s="247">
        <v>0.3</v>
      </c>
      <c r="CD26" s="247">
        <v>0.29199999999999998</v>
      </c>
      <c r="CE26" s="247"/>
      <c r="CF26" s="557">
        <v>0.25800000000000001</v>
      </c>
      <c r="CG26" s="247">
        <v>0.28999999999999998</v>
      </c>
      <c r="CH26" s="664">
        <v>0.753</v>
      </c>
      <c r="CI26" s="707">
        <v>0.26900000000000002</v>
      </c>
      <c r="CJ26" s="413">
        <v>0.25800000000000001</v>
      </c>
      <c r="CK26" s="339"/>
      <c r="CL26" s="144">
        <v>0.17799999999999999</v>
      </c>
      <c r="CM26" s="392">
        <v>0.23949999999999999</v>
      </c>
      <c r="CN26" s="247">
        <v>0.34</v>
      </c>
      <c r="CO26" s="144">
        <v>0.128</v>
      </c>
      <c r="CP26" s="247"/>
      <c r="CQ26" s="392">
        <v>0.26</v>
      </c>
      <c r="CR26" s="247">
        <v>0.219</v>
      </c>
      <c r="CS26" s="247"/>
      <c r="CT26" s="247">
        <v>0.22</v>
      </c>
      <c r="CU26" s="247"/>
      <c r="CV26" s="807">
        <v>0.22700000000000001</v>
      </c>
      <c r="CW26" s="247">
        <v>0.315</v>
      </c>
      <c r="CX26" s="247">
        <v>0.20499999999999999</v>
      </c>
      <c r="CY26" s="247">
        <v>0.16800000000000001</v>
      </c>
      <c r="CZ26" s="247">
        <v>0.22900000000000001</v>
      </c>
      <c r="DA26" s="247"/>
      <c r="DB26" s="247">
        <v>0.187</v>
      </c>
      <c r="DC26" s="247">
        <v>0.35099999999999998</v>
      </c>
      <c r="DD26" s="247">
        <v>0.22600000000000001</v>
      </c>
      <c r="DE26" s="247">
        <v>0.24</v>
      </c>
      <c r="DF26" s="247"/>
      <c r="DG26" s="889">
        <v>0.26200000000000001</v>
      </c>
      <c r="DH26" s="247"/>
      <c r="DI26" s="247"/>
      <c r="DJ26" s="247"/>
      <c r="DK26" s="247">
        <v>0.27</v>
      </c>
      <c r="DL26" s="247"/>
      <c r="DM26" s="247"/>
      <c r="DN26" s="247">
        <v>0.25</v>
      </c>
      <c r="DO26" s="247"/>
      <c r="DP26" s="247"/>
      <c r="DQ26" s="247">
        <v>0.21</v>
      </c>
      <c r="DR26" s="247">
        <v>0.16800000000000001</v>
      </c>
      <c r="DS26" s="247">
        <v>0.28899999999999998</v>
      </c>
      <c r="DT26" s="247">
        <v>0.30099999999999999</v>
      </c>
      <c r="DU26" s="247">
        <v>0.28000000000000003</v>
      </c>
      <c r="DV26" s="247">
        <v>0.20599999999999999</v>
      </c>
      <c r="DW26" s="247">
        <v>0.23</v>
      </c>
      <c r="DX26" s="247">
        <v>0.3</v>
      </c>
      <c r="DY26" s="247"/>
      <c r="DZ26" s="247"/>
      <c r="EA26" s="247">
        <v>0.29199999999999998</v>
      </c>
      <c r="EB26" s="247">
        <v>0.22600000000000001</v>
      </c>
      <c r="EC26" s="247"/>
      <c r="ED26" s="247">
        <v>0.255</v>
      </c>
      <c r="EE26" s="247">
        <v>0.22</v>
      </c>
      <c r="EF26" s="247">
        <v>0.28999999999999998</v>
      </c>
      <c r="EG26" s="247"/>
      <c r="EH26" s="247">
        <v>0.22800000000000001</v>
      </c>
      <c r="EI26" s="247">
        <v>0.182</v>
      </c>
      <c r="EJ26" s="247"/>
      <c r="EK26" s="247">
        <v>0.29299999999999998</v>
      </c>
      <c r="EL26" s="247"/>
      <c r="EM26" s="247">
        <v>0.26500000000000001</v>
      </c>
      <c r="EN26" s="247"/>
      <c r="EO26" s="247">
        <v>0.34</v>
      </c>
      <c r="EP26" s="247"/>
      <c r="EQ26" s="247"/>
      <c r="ER26" s="247">
        <v>0.26600000000000001</v>
      </c>
      <c r="ES26" s="247">
        <v>0.219</v>
      </c>
      <c r="ET26" s="247">
        <v>0.28599999999999998</v>
      </c>
      <c r="EU26" s="247">
        <v>0.22</v>
      </c>
      <c r="EV26" s="247"/>
      <c r="EW26" s="247">
        <v>0.22</v>
      </c>
      <c r="EX26" s="247">
        <v>0.26</v>
      </c>
      <c r="EY26" s="247"/>
      <c r="EZ26" s="807">
        <v>0.2291</v>
      </c>
      <c r="FA26" s="247">
        <v>0.315</v>
      </c>
      <c r="FB26" s="247">
        <v>0.20100000000000001</v>
      </c>
      <c r="FC26" s="247">
        <v>0.16800000000000001</v>
      </c>
      <c r="FD26" s="247"/>
      <c r="FE26" s="247"/>
      <c r="FF26" s="247"/>
      <c r="FG26" s="247">
        <v>0.187</v>
      </c>
      <c r="FH26" s="247">
        <v>0.35099999999999998</v>
      </c>
      <c r="FI26" s="247"/>
      <c r="FJ26" s="247">
        <v>0.24</v>
      </c>
      <c r="FK26" s="247"/>
      <c r="FL26" s="247"/>
      <c r="FM26" s="247">
        <v>0.23200000000000001</v>
      </c>
      <c r="FN26" s="247"/>
      <c r="FO26" s="247"/>
      <c r="FP26" s="247"/>
      <c r="FQ26" s="247"/>
      <c r="FR26" s="247">
        <v>0.28299999999999997</v>
      </c>
      <c r="FS26" s="247">
        <v>0.252</v>
      </c>
      <c r="FT26" s="247"/>
      <c r="FU26" s="247">
        <v>0.312</v>
      </c>
      <c r="FV26" s="247"/>
      <c r="FW26" s="247">
        <v>0.25</v>
      </c>
      <c r="FX26" s="247"/>
      <c r="FY26" s="247"/>
      <c r="FZ26" s="247"/>
      <c r="GA26" s="247"/>
      <c r="GB26" s="247"/>
      <c r="GC26" s="247"/>
      <c r="GD26" s="247">
        <v>0.28899999999999998</v>
      </c>
      <c r="GE26" s="247"/>
      <c r="GF26" s="247">
        <v>0.20799999999999999</v>
      </c>
      <c r="GG26" s="247">
        <v>0.23</v>
      </c>
      <c r="GH26" s="247"/>
      <c r="GI26" s="247"/>
      <c r="GJ26" s="247">
        <v>0.254</v>
      </c>
      <c r="GK26" s="247"/>
      <c r="GL26" s="247">
        <v>0.22</v>
      </c>
      <c r="GM26" s="247"/>
      <c r="GN26" s="247"/>
      <c r="GO26" s="247">
        <v>0.22800000000000001</v>
      </c>
      <c r="GP26" s="247">
        <v>0.182</v>
      </c>
      <c r="GQ26" s="247"/>
      <c r="GR26" s="247"/>
      <c r="GS26" s="247">
        <v>0.221</v>
      </c>
      <c r="GT26" s="247"/>
      <c r="GU26" s="247">
        <v>0.27600000000000002</v>
      </c>
      <c r="GV26" s="247">
        <v>0.26100000000000001</v>
      </c>
      <c r="GW26" s="247"/>
      <c r="GX26" s="247">
        <v>0.27300000000000002</v>
      </c>
      <c r="GY26" s="247">
        <v>0.34</v>
      </c>
      <c r="GZ26" s="247"/>
      <c r="HA26" s="247"/>
      <c r="HB26" s="247"/>
      <c r="HC26" s="247"/>
      <c r="HD26" s="247">
        <v>0.26200000000000001</v>
      </c>
      <c r="HE26" s="247"/>
      <c r="HF26" s="247">
        <v>0.21299999999999999</v>
      </c>
      <c r="HG26" s="247">
        <v>0.28599999999999998</v>
      </c>
      <c r="HH26" s="247">
        <v>0.22500000000000001</v>
      </c>
      <c r="HI26" s="247"/>
      <c r="HJ26" s="247"/>
      <c r="HK26" s="247"/>
      <c r="HL26" s="247"/>
      <c r="HM26" s="247"/>
      <c r="HN26" s="247"/>
      <c r="HO26" s="247"/>
      <c r="HP26" s="247"/>
      <c r="HQ26" s="247"/>
      <c r="HR26" s="247"/>
      <c r="HS26" s="247"/>
      <c r="HT26" s="247"/>
      <c r="HU26" s="247"/>
      <c r="HV26" s="247">
        <v>0.24</v>
      </c>
      <c r="HW26" s="247"/>
      <c r="HX26" s="247">
        <v>0.16800000000000001</v>
      </c>
      <c r="HY26" s="247"/>
      <c r="HZ26" s="247"/>
      <c r="IA26" s="247"/>
      <c r="IB26" s="247"/>
      <c r="IC26" s="247"/>
      <c r="ID26" s="247"/>
      <c r="IE26" s="247"/>
      <c r="IF26" s="247">
        <v>0.16900000000000001</v>
      </c>
      <c r="IG26" s="247"/>
      <c r="IH26" s="247"/>
      <c r="II26" s="247"/>
      <c r="IJ26" s="247"/>
      <c r="IK26" s="247"/>
      <c r="IL26" s="247"/>
      <c r="IM26" s="247"/>
      <c r="IN26" s="247"/>
      <c r="IO26" s="247"/>
      <c r="IP26" s="247"/>
      <c r="IQ26" s="247"/>
      <c r="IR26" s="247"/>
      <c r="IS26" s="247"/>
      <c r="IT26" s="247"/>
      <c r="IU26" s="247"/>
      <c r="IV26" s="247"/>
      <c r="IW26" s="247"/>
      <c r="IX26" s="247"/>
      <c r="IY26" s="247"/>
      <c r="IZ26" s="247">
        <v>0.27</v>
      </c>
      <c r="JA26" s="247"/>
      <c r="JB26" s="247"/>
      <c r="JC26" s="247">
        <v>0.252</v>
      </c>
      <c r="JD26" s="247"/>
      <c r="JE26" s="247"/>
      <c r="JF26" s="247"/>
      <c r="JG26" s="247"/>
      <c r="JH26" s="247"/>
      <c r="JI26" s="247"/>
      <c r="JJ26" s="247"/>
      <c r="JK26" s="247"/>
      <c r="JL26" s="247"/>
      <c r="JM26" s="247"/>
      <c r="JN26" s="247"/>
      <c r="JO26" s="247"/>
      <c r="JP26" s="247"/>
      <c r="JQ26" s="247"/>
      <c r="JR26" s="247"/>
      <c r="JS26" s="247"/>
      <c r="JT26" s="247"/>
      <c r="JU26" s="247"/>
      <c r="JV26" s="247"/>
      <c r="JW26" s="247"/>
      <c r="JX26" s="247"/>
      <c r="JY26" s="247"/>
      <c r="JZ26" s="247"/>
      <c r="KA26" s="247"/>
      <c r="KB26" s="247"/>
      <c r="KC26" s="247"/>
      <c r="KD26" s="247"/>
      <c r="KE26" s="247"/>
      <c r="KF26" s="247"/>
      <c r="KG26" s="247"/>
      <c r="KH26" s="247"/>
      <c r="KI26" s="247"/>
      <c r="KJ26" s="247"/>
      <c r="KK26" s="247"/>
      <c r="KL26" s="247"/>
      <c r="KM26" s="247"/>
      <c r="KN26" s="247"/>
      <c r="KO26" s="247"/>
      <c r="KP26" s="247"/>
      <c r="KQ26" s="247"/>
      <c r="KR26" s="247"/>
      <c r="KS26" s="247"/>
      <c r="KT26" s="247"/>
      <c r="KU26" s="247"/>
      <c r="KV26" s="247"/>
      <c r="KW26" s="247"/>
      <c r="KX26" s="247"/>
      <c r="KY26" s="247"/>
      <c r="KZ26" s="247"/>
      <c r="LA26" s="247"/>
      <c r="LB26" s="247"/>
      <c r="LC26" s="247"/>
      <c r="LD26" s="247"/>
      <c r="LE26" s="247"/>
      <c r="LF26" s="247"/>
      <c r="LG26" s="247"/>
      <c r="LH26" s="247"/>
      <c r="LI26" s="247"/>
      <c r="LJ26" s="247"/>
      <c r="LK26" s="247"/>
      <c r="LL26" s="247"/>
      <c r="LM26" s="247"/>
      <c r="LN26" s="247"/>
      <c r="LO26" s="247"/>
      <c r="LP26" s="247"/>
      <c r="LQ26" s="247"/>
      <c r="LR26" s="247"/>
      <c r="LS26" s="247"/>
      <c r="LT26" s="247"/>
      <c r="LU26" s="247"/>
      <c r="LV26" s="247"/>
      <c r="LW26" s="247"/>
      <c r="LX26" s="247"/>
      <c r="LY26" s="247"/>
      <c r="LZ26" s="247">
        <v>0.34</v>
      </c>
      <c r="MA26" s="247"/>
      <c r="MB26" s="247"/>
      <c r="MC26" s="247"/>
      <c r="MD26" s="247"/>
      <c r="ME26" s="247"/>
      <c r="MF26" s="247"/>
      <c r="MG26" s="247"/>
      <c r="MH26" s="247"/>
      <c r="MI26" s="247"/>
      <c r="MJ26" s="247"/>
      <c r="MK26" s="247"/>
      <c r="ML26" s="247"/>
      <c r="MM26" s="247"/>
      <c r="MN26" s="247"/>
      <c r="MO26" s="247"/>
      <c r="MP26" s="247"/>
      <c r="MR26" s="353">
        <f t="shared" si="1"/>
        <v>0.06</v>
      </c>
      <c r="MS26" s="353">
        <f t="shared" si="2"/>
        <v>0.753</v>
      </c>
      <c r="MT26" s="330">
        <f t="shared" si="6"/>
        <v>0.24399999999999999</v>
      </c>
      <c r="MU26" s="772">
        <f t="shared" si="4"/>
        <v>138</v>
      </c>
    </row>
    <row r="27" spans="1:359" ht="29" x14ac:dyDescent="0.35">
      <c r="A27" s="280" t="s">
        <v>89</v>
      </c>
      <c r="B27" s="102" t="s">
        <v>7</v>
      </c>
      <c r="C27" s="102" t="s">
        <v>154</v>
      </c>
      <c r="D27" s="57" t="s">
        <v>209</v>
      </c>
      <c r="E27" s="128">
        <f t="shared" si="5"/>
        <v>238488.60975609755</v>
      </c>
      <c r="F27" s="325"/>
      <c r="G27" s="876">
        <v>670028</v>
      </c>
      <c r="H27" s="902">
        <v>62075</v>
      </c>
      <c r="I27" s="839">
        <v>53145</v>
      </c>
      <c r="J27" s="750">
        <v>676953</v>
      </c>
      <c r="K27" s="753">
        <v>16214</v>
      </c>
      <c r="L27" s="750">
        <v>18259</v>
      </c>
      <c r="M27" s="748">
        <v>1341075</v>
      </c>
      <c r="N27" s="748">
        <v>21210</v>
      </c>
      <c r="O27" s="748">
        <v>41652</v>
      </c>
      <c r="P27" s="880">
        <v>80914</v>
      </c>
      <c r="Q27" s="868">
        <v>27635</v>
      </c>
      <c r="R27" s="839">
        <v>8046</v>
      </c>
      <c r="S27" s="748">
        <v>59715</v>
      </c>
      <c r="T27" s="872">
        <v>643648</v>
      </c>
      <c r="U27" s="880">
        <v>137472</v>
      </c>
      <c r="V27" s="748">
        <v>1592922</v>
      </c>
      <c r="W27" s="804">
        <v>8603</v>
      </c>
      <c r="X27" s="748">
        <v>33674</v>
      </c>
      <c r="Y27" s="748">
        <v>249950</v>
      </c>
      <c r="Z27" s="748">
        <v>10031</v>
      </c>
      <c r="AA27" s="748">
        <v>48498</v>
      </c>
      <c r="AB27" s="902">
        <v>61506</v>
      </c>
      <c r="AC27" s="748">
        <v>390591</v>
      </c>
      <c r="AD27" s="324">
        <v>260003</v>
      </c>
      <c r="AE27" s="324">
        <v>52540</v>
      </c>
      <c r="AF27" s="661">
        <v>140700</v>
      </c>
      <c r="AG27" s="520">
        <v>676685</v>
      </c>
      <c r="AH27" s="753">
        <v>15939</v>
      </c>
      <c r="AI27" s="324">
        <v>139049</v>
      </c>
      <c r="AJ27" s="324">
        <v>18702</v>
      </c>
      <c r="AK27" s="661">
        <v>1341075</v>
      </c>
      <c r="AL27" s="391">
        <v>22813</v>
      </c>
      <c r="AM27" s="391">
        <v>837918</v>
      </c>
      <c r="AN27" s="391">
        <v>1142900</v>
      </c>
      <c r="AO27" s="579">
        <v>41412</v>
      </c>
      <c r="AP27" s="880">
        <v>72990</v>
      </c>
      <c r="AQ27" s="391">
        <v>81447</v>
      </c>
      <c r="AR27" s="391">
        <v>29155</v>
      </c>
      <c r="AS27" s="839">
        <v>27635</v>
      </c>
      <c r="AT27" s="129">
        <v>698468</v>
      </c>
      <c r="AU27" s="628">
        <v>7948</v>
      </c>
      <c r="AV27" s="554">
        <v>643648</v>
      </c>
      <c r="AW27" s="748">
        <v>136394</v>
      </c>
      <c r="AX27" s="661">
        <v>112883</v>
      </c>
      <c r="AY27" s="324">
        <v>1593000</v>
      </c>
      <c r="AZ27" s="324">
        <v>8486</v>
      </c>
      <c r="BA27" s="438">
        <v>7762</v>
      </c>
      <c r="BB27" s="338">
        <v>238877</v>
      </c>
      <c r="BC27" s="391">
        <v>10209</v>
      </c>
      <c r="BD27" s="661">
        <v>48402</v>
      </c>
      <c r="BE27" s="324">
        <v>389902</v>
      </c>
      <c r="BF27" s="750">
        <v>676685</v>
      </c>
      <c r="BG27" s="240">
        <v>35727</v>
      </c>
      <c r="BH27" s="127"/>
      <c r="BI27" s="130">
        <v>62479</v>
      </c>
      <c r="BJ27" s="130">
        <v>154747</v>
      </c>
      <c r="BK27" s="149">
        <v>1300082</v>
      </c>
      <c r="BL27" s="130">
        <v>19335</v>
      </c>
      <c r="BM27" s="329">
        <v>249912</v>
      </c>
      <c r="BN27" s="129">
        <v>1142234</v>
      </c>
      <c r="BO27" s="149">
        <v>833319</v>
      </c>
      <c r="BP27" s="878">
        <v>70625</v>
      </c>
      <c r="BQ27" s="130">
        <v>196021</v>
      </c>
      <c r="BR27" s="130">
        <v>77258</v>
      </c>
      <c r="BS27" s="329">
        <v>27697</v>
      </c>
      <c r="BT27" s="130">
        <v>64528</v>
      </c>
      <c r="BU27" s="130">
        <v>37300</v>
      </c>
      <c r="BV27" s="477"/>
      <c r="BW27" s="130">
        <v>29694</v>
      </c>
      <c r="BX27" s="130">
        <v>39309</v>
      </c>
      <c r="BY27" s="324">
        <v>145249</v>
      </c>
      <c r="BZ27" s="130">
        <v>307343</v>
      </c>
      <c r="CA27" s="130">
        <v>164863</v>
      </c>
      <c r="CB27" s="149">
        <v>2693117</v>
      </c>
      <c r="CC27" s="130">
        <v>36291</v>
      </c>
      <c r="CD27" s="130">
        <v>25800</v>
      </c>
      <c r="CE27" s="130">
        <v>60593</v>
      </c>
      <c r="CF27" s="554">
        <v>639163</v>
      </c>
      <c r="CG27" s="130">
        <v>38550</v>
      </c>
      <c r="CH27" s="661">
        <v>115070</v>
      </c>
      <c r="CI27" s="433">
        <v>1560020</v>
      </c>
      <c r="CJ27" s="408">
        <v>1413881</v>
      </c>
      <c r="CK27" s="341"/>
      <c r="CL27" s="129">
        <v>236839</v>
      </c>
      <c r="CM27" s="391">
        <v>48705</v>
      </c>
      <c r="CN27" s="130">
        <v>18098</v>
      </c>
      <c r="CO27" s="149">
        <v>63309</v>
      </c>
      <c r="CP27" s="127"/>
      <c r="CQ27" s="324">
        <v>389965</v>
      </c>
      <c r="CR27" s="130">
        <v>29044</v>
      </c>
      <c r="CS27" s="130">
        <v>4555</v>
      </c>
      <c r="CT27" s="130">
        <v>878733</v>
      </c>
      <c r="CU27" s="130">
        <v>134400</v>
      </c>
      <c r="CV27" s="753">
        <v>675551</v>
      </c>
      <c r="CW27" s="130">
        <v>34707</v>
      </c>
      <c r="CX27" s="130">
        <v>62479</v>
      </c>
      <c r="CY27" s="130">
        <v>11064</v>
      </c>
      <c r="CZ27" s="130">
        <v>15989</v>
      </c>
      <c r="DA27" s="130">
        <v>109340</v>
      </c>
      <c r="DB27" s="130">
        <v>117381</v>
      </c>
      <c r="DC27" s="130">
        <v>1281047</v>
      </c>
      <c r="DD27" s="130">
        <v>19335</v>
      </c>
      <c r="DE27" s="130">
        <v>22682</v>
      </c>
      <c r="DF27" s="130">
        <v>1116246</v>
      </c>
      <c r="DG27" s="878">
        <v>68549</v>
      </c>
      <c r="DH27" s="130">
        <v>33288</v>
      </c>
      <c r="DI27" s="130">
        <v>38844</v>
      </c>
      <c r="DJ27" s="130">
        <v>196021</v>
      </c>
      <c r="DK27" s="130">
        <v>75664</v>
      </c>
      <c r="DL27" s="130">
        <v>64528</v>
      </c>
      <c r="DM27" s="130">
        <v>464346</v>
      </c>
      <c r="DN27" s="130">
        <v>18099</v>
      </c>
      <c r="DO27" s="130">
        <v>37300</v>
      </c>
      <c r="DP27" s="130">
        <v>60633</v>
      </c>
      <c r="DQ27" s="130">
        <v>29694</v>
      </c>
      <c r="DR27" s="130">
        <v>7959</v>
      </c>
      <c r="DS27" s="130">
        <v>139776</v>
      </c>
      <c r="DT27" s="130">
        <v>161905</v>
      </c>
      <c r="DU27" s="130">
        <v>460950</v>
      </c>
      <c r="DV27" s="130">
        <v>2653934</v>
      </c>
      <c r="DW27" s="130">
        <v>42181</v>
      </c>
      <c r="DX27" s="130">
        <v>35513</v>
      </c>
      <c r="DY27" s="130">
        <v>209286</v>
      </c>
      <c r="DZ27" s="127"/>
      <c r="EA27" s="130">
        <v>24747</v>
      </c>
      <c r="EB27" s="130">
        <v>15150</v>
      </c>
      <c r="EC27" s="130">
        <v>60593</v>
      </c>
      <c r="ED27" s="130">
        <v>620602</v>
      </c>
      <c r="EE27" s="130">
        <v>58590</v>
      </c>
      <c r="EF27" s="130">
        <v>40000</v>
      </c>
      <c r="EG27" s="127"/>
      <c r="EH27" s="130">
        <v>431746</v>
      </c>
      <c r="EI27" s="130">
        <v>8603</v>
      </c>
      <c r="EJ27" s="127"/>
      <c r="EK27" s="130">
        <v>1385438</v>
      </c>
      <c r="EL27" s="130">
        <v>225700</v>
      </c>
      <c r="EM27" s="130">
        <v>10070</v>
      </c>
      <c r="EN27" s="130">
        <v>65986</v>
      </c>
      <c r="EO27" s="130">
        <v>17425</v>
      </c>
      <c r="EP27" s="127"/>
      <c r="EQ27" s="127"/>
      <c r="ER27" s="130">
        <v>388413</v>
      </c>
      <c r="ES27" s="130">
        <v>29232</v>
      </c>
      <c r="ET27" s="130">
        <v>66613</v>
      </c>
      <c r="EU27" s="130">
        <v>14107</v>
      </c>
      <c r="EV27" s="130">
        <v>51270</v>
      </c>
      <c r="EW27" s="130">
        <v>878733</v>
      </c>
      <c r="EX27" s="130">
        <v>4157</v>
      </c>
      <c r="EY27" s="130">
        <v>134400</v>
      </c>
      <c r="EZ27" s="804">
        <v>675551</v>
      </c>
      <c r="FA27" s="130">
        <v>34707</v>
      </c>
      <c r="FB27" s="130">
        <v>61844</v>
      </c>
      <c r="FC27" s="130">
        <v>11064</v>
      </c>
      <c r="FD27" s="130">
        <v>21285</v>
      </c>
      <c r="FE27" s="130">
        <v>15989</v>
      </c>
      <c r="FF27" s="130">
        <v>109340</v>
      </c>
      <c r="FG27" s="130">
        <v>117381</v>
      </c>
      <c r="FH27" s="130">
        <v>1257676</v>
      </c>
      <c r="FI27" s="130">
        <v>19335</v>
      </c>
      <c r="FJ27" s="130">
        <v>22682</v>
      </c>
      <c r="FK27" s="127"/>
      <c r="FL27" s="130">
        <v>1116246</v>
      </c>
      <c r="FM27" s="130">
        <v>29523</v>
      </c>
      <c r="FN27" s="130">
        <v>151330</v>
      </c>
      <c r="FO27" s="130">
        <v>171544</v>
      </c>
      <c r="FP27" s="130">
        <v>33288</v>
      </c>
      <c r="FQ27" s="130">
        <v>38844</v>
      </c>
      <c r="FR27" s="130">
        <v>72864</v>
      </c>
      <c r="FS27" s="130">
        <v>27103</v>
      </c>
      <c r="FT27" s="130">
        <v>19750</v>
      </c>
      <c r="FU27" s="130">
        <v>21648</v>
      </c>
      <c r="FV27" s="130">
        <v>64528</v>
      </c>
      <c r="FW27" s="130">
        <v>18099</v>
      </c>
      <c r="FX27" s="130">
        <v>36770</v>
      </c>
      <c r="FY27" s="130">
        <v>59361</v>
      </c>
      <c r="FZ27" s="130">
        <v>32991</v>
      </c>
      <c r="GA27" s="130">
        <v>35900</v>
      </c>
      <c r="GB27" s="127"/>
      <c r="GC27" s="130">
        <v>8046</v>
      </c>
      <c r="GD27" s="130">
        <v>137423</v>
      </c>
      <c r="GE27" s="130">
        <v>457587</v>
      </c>
      <c r="GF27" s="130">
        <v>2617176</v>
      </c>
      <c r="GG27" s="130">
        <v>42181</v>
      </c>
      <c r="GH27" s="130">
        <v>15254</v>
      </c>
      <c r="GI27" s="130">
        <v>58416</v>
      </c>
      <c r="GJ27" s="130">
        <v>620163</v>
      </c>
      <c r="GK27" s="130">
        <v>132437</v>
      </c>
      <c r="GL27" s="130">
        <v>58590</v>
      </c>
      <c r="GM27" s="130">
        <v>7873</v>
      </c>
      <c r="GN27" s="127"/>
      <c r="GO27" s="130">
        <v>431746</v>
      </c>
      <c r="GP27" s="130">
        <v>8603</v>
      </c>
      <c r="GQ27" s="130">
        <v>68094</v>
      </c>
      <c r="GR27" s="130">
        <v>1407147</v>
      </c>
      <c r="GS27" s="130">
        <v>139620</v>
      </c>
      <c r="GT27" s="130">
        <v>222200</v>
      </c>
      <c r="GU27" s="130">
        <v>64680</v>
      </c>
      <c r="GV27" s="130">
        <v>9975</v>
      </c>
      <c r="GW27" s="130">
        <v>65986</v>
      </c>
      <c r="GX27" s="130">
        <v>123797</v>
      </c>
      <c r="GY27" s="130">
        <v>17081</v>
      </c>
      <c r="GZ27" s="130">
        <v>200013</v>
      </c>
      <c r="HA27" s="127"/>
      <c r="HB27" s="127"/>
      <c r="HC27" s="130">
        <v>37000</v>
      </c>
      <c r="HD27" s="130">
        <v>386552</v>
      </c>
      <c r="HE27" s="130">
        <v>14893</v>
      </c>
      <c r="HF27" s="130">
        <v>29079</v>
      </c>
      <c r="HG27" s="130">
        <v>66613</v>
      </c>
      <c r="HH27" s="130">
        <v>13791</v>
      </c>
      <c r="HI27" s="130">
        <v>1554720</v>
      </c>
      <c r="HJ27" s="130">
        <v>50710</v>
      </c>
      <c r="HK27" s="130">
        <v>30046</v>
      </c>
      <c r="HL27" s="130">
        <v>39025</v>
      </c>
      <c r="HM27" s="127"/>
      <c r="HN27" s="130">
        <v>7225</v>
      </c>
      <c r="HO27" s="130">
        <v>56908</v>
      </c>
      <c r="HP27" s="130">
        <v>830278</v>
      </c>
      <c r="HQ27" s="130">
        <v>14020</v>
      </c>
      <c r="HR27" s="130">
        <v>132100</v>
      </c>
      <c r="HS27" s="130">
        <v>673460</v>
      </c>
      <c r="HT27" s="130">
        <v>34255</v>
      </c>
      <c r="HU27" s="130">
        <v>4045</v>
      </c>
      <c r="HV27" s="130">
        <v>76610</v>
      </c>
      <c r="HW27" s="130">
        <v>60600</v>
      </c>
      <c r="HX27" s="130">
        <v>10741</v>
      </c>
      <c r="HY27" s="130">
        <v>21285</v>
      </c>
      <c r="HZ27" s="130">
        <v>10335</v>
      </c>
      <c r="IA27" s="130">
        <v>20041</v>
      </c>
      <c r="IB27" s="130">
        <v>50296</v>
      </c>
      <c r="IC27" s="130">
        <v>88000</v>
      </c>
      <c r="ID27" s="130">
        <v>15939</v>
      </c>
      <c r="IE27" s="130">
        <v>109139</v>
      </c>
      <c r="IF27" s="130">
        <v>113230</v>
      </c>
      <c r="IG27" s="130">
        <v>1079597</v>
      </c>
      <c r="IH27" s="130">
        <v>122994</v>
      </c>
      <c r="II27" s="130">
        <v>17833</v>
      </c>
      <c r="IJ27" s="130">
        <v>16379</v>
      </c>
      <c r="IK27" s="130">
        <v>1241108</v>
      </c>
      <c r="IL27" s="130">
        <v>19335</v>
      </c>
      <c r="IM27" s="130">
        <v>28436</v>
      </c>
      <c r="IN27" s="130">
        <v>8876</v>
      </c>
      <c r="IO27" s="130">
        <v>22682</v>
      </c>
      <c r="IP27" s="130">
        <v>12809</v>
      </c>
      <c r="IQ27" s="130">
        <v>30168</v>
      </c>
      <c r="IR27" s="130">
        <v>42906</v>
      </c>
      <c r="IS27" s="130">
        <v>48829</v>
      </c>
      <c r="IT27" s="130">
        <v>159074</v>
      </c>
      <c r="IU27" s="130">
        <v>1114500</v>
      </c>
      <c r="IV27" s="130">
        <v>29523</v>
      </c>
      <c r="IW27" s="130">
        <v>151330</v>
      </c>
      <c r="IX27" s="130">
        <v>33288</v>
      </c>
      <c r="IY27" s="130">
        <v>38844</v>
      </c>
      <c r="IZ27" s="130">
        <v>71381</v>
      </c>
      <c r="JA27" s="130">
        <v>24475</v>
      </c>
      <c r="JB27" s="130">
        <v>274685</v>
      </c>
      <c r="JC27" s="130">
        <v>26567</v>
      </c>
      <c r="JD27" s="130">
        <v>10019</v>
      </c>
      <c r="JE27" s="130">
        <v>270861</v>
      </c>
      <c r="JF27" s="130">
        <v>19653</v>
      </c>
      <c r="JG27" s="130">
        <v>15957</v>
      </c>
      <c r="JH27" s="130">
        <v>64528</v>
      </c>
      <c r="JI27" s="127">
        <v>32556</v>
      </c>
      <c r="JJ27" s="130">
        <v>464346</v>
      </c>
      <c r="JK27" s="130">
        <v>30990</v>
      </c>
      <c r="JL27" s="130">
        <v>17884</v>
      </c>
      <c r="JM27" s="130">
        <v>702120</v>
      </c>
      <c r="JN27" s="127"/>
      <c r="JO27" s="130">
        <v>5748</v>
      </c>
      <c r="JP27" s="130">
        <v>36725</v>
      </c>
      <c r="JQ27" s="130">
        <v>57789</v>
      </c>
      <c r="JR27" s="130">
        <v>32539</v>
      </c>
      <c r="JS27" s="127"/>
      <c r="JT27" s="130">
        <v>83325</v>
      </c>
      <c r="JU27" s="130">
        <v>35900</v>
      </c>
      <c r="JV27" s="130">
        <v>25648</v>
      </c>
      <c r="JW27" s="130">
        <v>8149</v>
      </c>
      <c r="JX27" s="130">
        <v>256059</v>
      </c>
      <c r="JY27" s="130">
        <v>158226</v>
      </c>
      <c r="JZ27" s="130">
        <v>135435</v>
      </c>
      <c r="KA27" s="130">
        <v>452084</v>
      </c>
      <c r="KB27" s="130">
        <v>2591035</v>
      </c>
      <c r="KC27" s="130">
        <v>41863</v>
      </c>
      <c r="KD27" s="130">
        <v>955205</v>
      </c>
      <c r="KE27" s="130">
        <v>136484</v>
      </c>
      <c r="KF27" s="127"/>
      <c r="KG27" s="130">
        <v>24394</v>
      </c>
      <c r="KH27" s="130">
        <v>369250</v>
      </c>
      <c r="KI27" s="130">
        <v>15254</v>
      </c>
      <c r="KJ27" s="130">
        <v>19189</v>
      </c>
      <c r="KK27" s="130">
        <v>55374</v>
      </c>
      <c r="KL27" s="130">
        <v>599199</v>
      </c>
      <c r="KM27" s="130">
        <v>130052</v>
      </c>
      <c r="KN27" s="130">
        <v>56767</v>
      </c>
      <c r="KO27" s="130">
        <v>66653</v>
      </c>
      <c r="KP27" s="130">
        <v>66363</v>
      </c>
      <c r="KQ27" s="130">
        <v>7702</v>
      </c>
      <c r="KR27" s="130">
        <v>160504</v>
      </c>
      <c r="KS27" s="130">
        <v>1447200</v>
      </c>
      <c r="KT27" s="130">
        <v>18692</v>
      </c>
      <c r="KU27" s="130">
        <v>20522</v>
      </c>
      <c r="KV27" s="130">
        <v>18324</v>
      </c>
      <c r="KW27" s="130">
        <v>20233</v>
      </c>
      <c r="KX27" s="130">
        <v>8113</v>
      </c>
      <c r="KY27" s="130">
        <v>603650</v>
      </c>
      <c r="KZ27" s="130">
        <v>95684</v>
      </c>
      <c r="LA27" s="130">
        <v>30075</v>
      </c>
      <c r="LB27" s="130">
        <v>8300</v>
      </c>
      <c r="LC27" s="130">
        <v>27963</v>
      </c>
      <c r="LD27" s="130">
        <v>423179</v>
      </c>
      <c r="LE27" s="130">
        <v>49890</v>
      </c>
      <c r="LF27" s="130">
        <v>8603</v>
      </c>
      <c r="LG27" s="130">
        <v>68094</v>
      </c>
      <c r="LH27" s="130">
        <v>18758</v>
      </c>
      <c r="LI27" s="130">
        <v>26297</v>
      </c>
      <c r="LJ27" s="130">
        <v>1386547</v>
      </c>
      <c r="LK27" s="130">
        <v>739311</v>
      </c>
      <c r="LL27" s="130">
        <v>77171</v>
      </c>
      <c r="LM27" s="130">
        <v>385292</v>
      </c>
      <c r="LN27" s="130">
        <v>142022</v>
      </c>
      <c r="LO27" s="130">
        <v>219700</v>
      </c>
      <c r="LP27" s="130">
        <v>64170</v>
      </c>
      <c r="LQ27" s="130">
        <v>9975</v>
      </c>
      <c r="LR27" s="130">
        <v>11058</v>
      </c>
      <c r="LS27" s="130">
        <v>82684</v>
      </c>
      <c r="LT27" s="130">
        <v>51271</v>
      </c>
      <c r="LU27" s="130">
        <v>415787</v>
      </c>
      <c r="LV27" s="130">
        <v>90214</v>
      </c>
      <c r="LW27" s="130">
        <v>65986</v>
      </c>
      <c r="LX27" s="130">
        <v>42034</v>
      </c>
      <c r="LY27" s="130">
        <v>117517</v>
      </c>
      <c r="LZ27" s="130">
        <v>16788</v>
      </c>
      <c r="MA27" s="130">
        <v>200013</v>
      </c>
      <c r="MB27" s="127"/>
      <c r="MC27" s="130">
        <v>84060</v>
      </c>
      <c r="MD27" s="130">
        <v>24326</v>
      </c>
      <c r="ME27" s="130">
        <v>44125</v>
      </c>
      <c r="MF27" s="130">
        <v>16065</v>
      </c>
      <c r="MG27" s="127"/>
      <c r="MH27" s="130">
        <v>47068</v>
      </c>
      <c r="MI27" s="130">
        <v>13143</v>
      </c>
      <c r="MJ27" s="130">
        <v>36120</v>
      </c>
      <c r="MK27" s="130">
        <v>385577</v>
      </c>
      <c r="ML27" s="130">
        <v>14503</v>
      </c>
      <c r="MM27" s="130">
        <v>4877</v>
      </c>
      <c r="MN27" s="130">
        <v>29079</v>
      </c>
      <c r="MO27" s="130">
        <v>64350</v>
      </c>
      <c r="MP27" s="130">
        <v>13575</v>
      </c>
      <c r="MR27" s="346">
        <f t="shared" si="1"/>
        <v>4045</v>
      </c>
      <c r="MS27" s="346">
        <f t="shared" si="2"/>
        <v>2693117</v>
      </c>
      <c r="MT27" s="325">
        <f t="shared" si="6"/>
        <v>58590</v>
      </c>
      <c r="MU27" s="772">
        <f t="shared" si="4"/>
        <v>328</v>
      </c>
    </row>
    <row r="28" spans="1:359" ht="43.5" x14ac:dyDescent="0.35">
      <c r="A28" s="280" t="s">
        <v>90</v>
      </c>
      <c r="B28" s="102" t="s">
        <v>7</v>
      </c>
      <c r="C28" s="102" t="s">
        <v>154</v>
      </c>
      <c r="D28" s="57" t="s">
        <v>47</v>
      </c>
      <c r="E28" s="128">
        <f t="shared" si="5"/>
        <v>187928.16842105263</v>
      </c>
      <c r="F28" s="325"/>
      <c r="G28" s="872"/>
      <c r="H28" s="902"/>
      <c r="I28" s="844"/>
      <c r="J28" s="750"/>
      <c r="K28" s="753">
        <v>46000</v>
      </c>
      <c r="L28" s="750">
        <v>53230</v>
      </c>
      <c r="M28" s="748"/>
      <c r="N28" s="661">
        <v>30000</v>
      </c>
      <c r="O28" s="753"/>
      <c r="P28" s="880">
        <v>110000</v>
      </c>
      <c r="Q28" s="870"/>
      <c r="R28" s="872">
        <v>12015</v>
      </c>
      <c r="S28" s="753"/>
      <c r="T28" s="661"/>
      <c r="U28" s="880"/>
      <c r="V28" s="668"/>
      <c r="W28" s="806">
        <v>13792</v>
      </c>
      <c r="X28" s="661">
        <v>48748</v>
      </c>
      <c r="Y28" s="738">
        <v>341760</v>
      </c>
      <c r="Z28" s="695">
        <v>30000</v>
      </c>
      <c r="AA28" s="750">
        <v>62950</v>
      </c>
      <c r="AB28" s="905"/>
      <c r="AC28" s="753"/>
      <c r="AD28" s="394"/>
      <c r="AE28" s="394"/>
      <c r="AF28" s="666"/>
      <c r="AG28" s="520"/>
      <c r="AH28" s="750">
        <v>46000</v>
      </c>
      <c r="AI28" s="394"/>
      <c r="AJ28" s="324">
        <v>53230</v>
      </c>
      <c r="AK28" s="661"/>
      <c r="AL28" s="391">
        <v>30000</v>
      </c>
      <c r="AM28" s="391"/>
      <c r="AN28" s="394"/>
      <c r="AO28" s="584"/>
      <c r="AP28" s="880">
        <v>105000</v>
      </c>
      <c r="AQ28" s="391"/>
      <c r="AR28" s="391">
        <v>30001</v>
      </c>
      <c r="AS28" s="844"/>
      <c r="AT28" s="329">
        <v>824192</v>
      </c>
      <c r="AU28" s="631"/>
      <c r="AV28" s="554"/>
      <c r="AW28" s="753"/>
      <c r="AX28" s="661">
        <v>164910</v>
      </c>
      <c r="AY28" s="397"/>
      <c r="AZ28" s="526"/>
      <c r="BA28" s="434"/>
      <c r="BB28" s="338">
        <v>322910</v>
      </c>
      <c r="BC28" s="391">
        <v>30000</v>
      </c>
      <c r="BD28" s="661">
        <v>62123</v>
      </c>
      <c r="BE28" s="394"/>
      <c r="BF28" s="750"/>
      <c r="BG28" s="243"/>
      <c r="BH28" s="127"/>
      <c r="BI28" s="130">
        <v>90532</v>
      </c>
      <c r="BJ28" s="130">
        <v>125193</v>
      </c>
      <c r="BK28" s="149">
        <v>1529476</v>
      </c>
      <c r="BL28" s="127"/>
      <c r="BM28" s="135"/>
      <c r="BN28" s="135"/>
      <c r="BO28" s="135"/>
      <c r="BP28" s="880">
        <v>100000</v>
      </c>
      <c r="BQ28" s="127"/>
      <c r="BR28" s="127"/>
      <c r="BS28" s="135">
        <v>28340</v>
      </c>
      <c r="BT28" s="127"/>
      <c r="BU28" s="127"/>
      <c r="BV28" s="477"/>
      <c r="BW28" s="127"/>
      <c r="BX28" s="127"/>
      <c r="BY28" s="324">
        <v>195249</v>
      </c>
      <c r="BZ28" s="374"/>
      <c r="CA28" s="127"/>
      <c r="CB28" s="135"/>
      <c r="CC28" s="127"/>
      <c r="CD28" s="130">
        <v>35296</v>
      </c>
      <c r="CE28" s="127"/>
      <c r="CF28" s="554"/>
      <c r="CG28" s="130">
        <v>41000</v>
      </c>
      <c r="CH28" s="661">
        <v>164910</v>
      </c>
      <c r="CI28" s="443"/>
      <c r="CJ28" s="414"/>
      <c r="CK28" s="341"/>
      <c r="CL28" s="129">
        <v>316644</v>
      </c>
      <c r="CM28" s="394"/>
      <c r="CN28" s="127"/>
      <c r="CO28" s="135"/>
      <c r="CP28" s="127"/>
      <c r="CQ28" s="394"/>
      <c r="CR28" s="127"/>
      <c r="CS28" s="127"/>
      <c r="CT28" s="127"/>
      <c r="CU28" s="127"/>
      <c r="CV28" s="753"/>
      <c r="CW28" s="127"/>
      <c r="CX28" s="130">
        <v>90532</v>
      </c>
      <c r="CY28" s="127"/>
      <c r="CZ28" s="130">
        <v>46000</v>
      </c>
      <c r="DA28" s="127"/>
      <c r="DB28" s="130">
        <v>151186</v>
      </c>
      <c r="DC28" s="130">
        <v>1506933</v>
      </c>
      <c r="DD28" s="127"/>
      <c r="DE28" s="127"/>
      <c r="DF28" s="127"/>
      <c r="DG28" s="880">
        <v>100000</v>
      </c>
      <c r="DH28" s="127"/>
      <c r="DI28" s="127"/>
      <c r="DJ28" s="127"/>
      <c r="DK28" s="127"/>
      <c r="DL28" s="127"/>
      <c r="DM28" s="127"/>
      <c r="DN28" s="127"/>
      <c r="DO28" s="127"/>
      <c r="DP28" s="127"/>
      <c r="DQ28" s="127"/>
      <c r="DR28" s="127"/>
      <c r="DS28" s="130">
        <v>189000</v>
      </c>
      <c r="DT28" s="127"/>
      <c r="DU28" s="127"/>
      <c r="DV28" s="127"/>
      <c r="DW28" s="130">
        <v>44000</v>
      </c>
      <c r="DX28" s="127"/>
      <c r="DY28" s="130">
        <v>209286</v>
      </c>
      <c r="DZ28" s="127"/>
      <c r="EA28" s="130">
        <v>34243</v>
      </c>
      <c r="EB28" s="127"/>
      <c r="EC28" s="130">
        <v>70593</v>
      </c>
      <c r="ED28" s="127"/>
      <c r="EE28" s="127"/>
      <c r="EF28" s="130">
        <v>42000</v>
      </c>
      <c r="EG28" s="127"/>
      <c r="EH28" s="127"/>
      <c r="EI28" s="127"/>
      <c r="EJ28" s="127"/>
      <c r="EK28" s="127"/>
      <c r="EL28" s="127"/>
      <c r="EM28" s="127"/>
      <c r="EN28" s="127"/>
      <c r="EO28" s="127"/>
      <c r="EP28" s="127"/>
      <c r="EQ28" s="127"/>
      <c r="ER28" s="127"/>
      <c r="ES28" s="127"/>
      <c r="ET28" s="127"/>
      <c r="EU28" s="127"/>
      <c r="EV28" s="127"/>
      <c r="EW28" s="127"/>
      <c r="EX28" s="130">
        <v>4389</v>
      </c>
      <c r="EY28" s="127"/>
      <c r="EZ28" s="753"/>
      <c r="FA28" s="127"/>
      <c r="FB28" s="130">
        <v>81746</v>
      </c>
      <c r="FC28" s="127"/>
      <c r="FD28" s="127"/>
      <c r="FE28" s="130">
        <v>46000</v>
      </c>
      <c r="FF28" s="127"/>
      <c r="FG28" s="130">
        <v>148490</v>
      </c>
      <c r="FH28" s="130">
        <v>1555231</v>
      </c>
      <c r="FI28" s="127"/>
      <c r="FJ28" s="127"/>
      <c r="FK28" s="127"/>
      <c r="FL28" s="127"/>
      <c r="FM28" s="127"/>
      <c r="FN28" s="127"/>
      <c r="FO28" s="130">
        <v>254633</v>
      </c>
      <c r="FP28" s="127"/>
      <c r="FQ28" s="127"/>
      <c r="FR28" s="127"/>
      <c r="FS28" s="127"/>
      <c r="FT28" s="127"/>
      <c r="FU28" s="130">
        <v>21648</v>
      </c>
      <c r="FV28" s="127"/>
      <c r="FW28" s="130">
        <v>54400</v>
      </c>
      <c r="FX28" s="127"/>
      <c r="FY28" s="127"/>
      <c r="FZ28" s="127"/>
      <c r="GA28" s="127"/>
      <c r="GB28" s="127"/>
      <c r="GC28" s="127"/>
      <c r="GD28" s="130">
        <v>187423</v>
      </c>
      <c r="GE28" s="127"/>
      <c r="GF28" s="127"/>
      <c r="GG28" s="130">
        <v>44000</v>
      </c>
      <c r="GH28" s="127"/>
      <c r="GI28" s="130">
        <v>68416</v>
      </c>
      <c r="GJ28" s="127"/>
      <c r="GK28" s="127"/>
      <c r="GL28" s="127"/>
      <c r="GM28" s="130">
        <v>50000</v>
      </c>
      <c r="GN28" s="127"/>
      <c r="GO28" s="130">
        <v>491326</v>
      </c>
      <c r="GP28" s="127"/>
      <c r="GQ28" s="127"/>
      <c r="GR28" s="127"/>
      <c r="GS28" s="130">
        <v>184121</v>
      </c>
      <c r="GT28" s="127"/>
      <c r="GU28" s="130">
        <v>50500</v>
      </c>
      <c r="GV28" s="127"/>
      <c r="GW28" s="127"/>
      <c r="GX28" s="130">
        <v>129723</v>
      </c>
      <c r="GY28" s="127"/>
      <c r="GZ28" s="127"/>
      <c r="HA28" s="127"/>
      <c r="HB28" s="127"/>
      <c r="HC28" s="127"/>
      <c r="HD28" s="127"/>
      <c r="HE28" s="127"/>
      <c r="HF28" s="130">
        <v>40473</v>
      </c>
      <c r="HG28" s="127"/>
      <c r="HH28" s="127"/>
      <c r="HI28" s="127"/>
      <c r="HJ28" s="127"/>
      <c r="HK28" s="127"/>
      <c r="HL28" s="127"/>
      <c r="HM28" s="127"/>
      <c r="HN28" s="130">
        <v>10000</v>
      </c>
      <c r="HO28" s="130">
        <v>63626</v>
      </c>
      <c r="HP28" s="127"/>
      <c r="HQ28" s="130">
        <v>28145</v>
      </c>
      <c r="HR28" s="130">
        <v>218800</v>
      </c>
      <c r="HS28" s="130">
        <v>673460</v>
      </c>
      <c r="HT28" s="127"/>
      <c r="HU28" s="127"/>
      <c r="HV28" s="127"/>
      <c r="HW28" s="130">
        <v>81746</v>
      </c>
      <c r="HX28" s="127"/>
      <c r="HY28" s="127"/>
      <c r="HZ28" s="127"/>
      <c r="IA28" s="127"/>
      <c r="IB28" s="130">
        <v>50296</v>
      </c>
      <c r="IC28" s="127"/>
      <c r="ID28" s="130">
        <v>46000</v>
      </c>
      <c r="IE28" s="127"/>
      <c r="IF28" s="130">
        <v>125672</v>
      </c>
      <c r="IG28" s="127"/>
      <c r="IH28" s="127"/>
      <c r="II28" s="130">
        <v>45000</v>
      </c>
      <c r="IJ28" s="127"/>
      <c r="IK28" s="130">
        <v>1465602</v>
      </c>
      <c r="IL28" s="130">
        <v>30000</v>
      </c>
      <c r="IM28" s="130">
        <v>75000</v>
      </c>
      <c r="IN28" s="127"/>
      <c r="IO28" s="127"/>
      <c r="IP28" s="127"/>
      <c r="IQ28" s="127"/>
      <c r="IR28" s="130">
        <v>70000</v>
      </c>
      <c r="IS28" s="127"/>
      <c r="IT28" s="130">
        <v>66500</v>
      </c>
      <c r="IU28" s="127"/>
      <c r="IV28" s="127"/>
      <c r="IW28" s="127"/>
      <c r="IX28" s="127"/>
      <c r="IY28" s="127"/>
      <c r="IZ28" s="127"/>
      <c r="JA28" s="130">
        <v>30000</v>
      </c>
      <c r="JB28" s="127"/>
      <c r="JC28" s="127"/>
      <c r="JD28" s="127"/>
      <c r="JE28" s="127"/>
      <c r="JF28" s="127"/>
      <c r="JG28" s="127"/>
      <c r="JH28" s="130">
        <v>89500</v>
      </c>
      <c r="JI28" s="127"/>
      <c r="JJ28" s="127"/>
      <c r="JK28" s="127"/>
      <c r="JL28" s="127"/>
      <c r="JM28" s="127"/>
      <c r="JN28" s="127"/>
      <c r="JO28" s="127"/>
      <c r="JP28" s="127"/>
      <c r="JQ28" s="127"/>
      <c r="JR28" s="127"/>
      <c r="JS28" s="127"/>
      <c r="JT28" s="127"/>
      <c r="JU28" s="127"/>
      <c r="JV28" s="127"/>
      <c r="JW28" s="127"/>
      <c r="JX28" s="127"/>
      <c r="JY28" s="130">
        <v>201870</v>
      </c>
      <c r="JZ28" s="130">
        <v>185435</v>
      </c>
      <c r="KA28" s="130">
        <v>448098</v>
      </c>
      <c r="KB28" s="127"/>
      <c r="KC28" s="130">
        <v>44000</v>
      </c>
      <c r="KD28" s="127"/>
      <c r="KE28" s="127"/>
      <c r="KF28" s="127"/>
      <c r="KG28" s="130">
        <v>19552</v>
      </c>
      <c r="KH28" s="127"/>
      <c r="KI28" s="127"/>
      <c r="KJ28" s="127"/>
      <c r="KK28" s="130">
        <v>65374</v>
      </c>
      <c r="KL28" s="130">
        <v>691582</v>
      </c>
      <c r="KM28" s="127"/>
      <c r="KN28" s="127"/>
      <c r="KO28" s="127"/>
      <c r="KP28" s="130">
        <v>123000</v>
      </c>
      <c r="KQ28" s="130">
        <v>35000</v>
      </c>
      <c r="KR28" s="127"/>
      <c r="KS28" s="127"/>
      <c r="KT28" s="127"/>
      <c r="KU28" s="130">
        <v>20522</v>
      </c>
      <c r="KV28" s="127"/>
      <c r="KW28" s="127"/>
      <c r="KX28" s="127"/>
      <c r="KY28" s="130">
        <v>688575</v>
      </c>
      <c r="KZ28" s="127"/>
      <c r="LA28" s="127"/>
      <c r="LB28" s="127"/>
      <c r="LC28" s="127"/>
      <c r="LD28" s="130">
        <v>494273</v>
      </c>
      <c r="LE28" s="127"/>
      <c r="LF28" s="130">
        <v>13696</v>
      </c>
      <c r="LG28" s="127"/>
      <c r="LH28" s="127"/>
      <c r="LI28" s="127"/>
      <c r="LJ28" s="127"/>
      <c r="LK28" s="127"/>
      <c r="LL28" s="127"/>
      <c r="LM28" s="127"/>
      <c r="LN28" s="130">
        <v>187731</v>
      </c>
      <c r="LO28" s="130">
        <v>276673</v>
      </c>
      <c r="LP28" s="130">
        <v>45000</v>
      </c>
      <c r="LQ28" s="127"/>
      <c r="LR28" s="127"/>
      <c r="LS28" s="127"/>
      <c r="LT28" s="130">
        <v>48940</v>
      </c>
      <c r="LU28" s="127"/>
      <c r="LV28" s="127"/>
      <c r="LW28" s="127"/>
      <c r="LX28" s="130">
        <v>60603</v>
      </c>
      <c r="LY28" s="127"/>
      <c r="LZ28" s="130">
        <v>29112</v>
      </c>
      <c r="MA28" s="127"/>
      <c r="MB28" s="127"/>
      <c r="MC28" s="127"/>
      <c r="MD28" s="127"/>
      <c r="ME28" s="130">
        <v>65000</v>
      </c>
      <c r="MF28" s="127"/>
      <c r="MG28" s="127"/>
      <c r="MH28" s="127"/>
      <c r="MI28" s="127"/>
      <c r="MJ28" s="127"/>
      <c r="MK28" s="127"/>
      <c r="ML28" s="127"/>
      <c r="MM28" s="127"/>
      <c r="MN28" s="127"/>
      <c r="MO28" s="127"/>
      <c r="MP28" s="127"/>
      <c r="MR28" s="346">
        <f t="shared" si="1"/>
        <v>4389</v>
      </c>
      <c r="MS28" s="346">
        <f t="shared" si="2"/>
        <v>1555231</v>
      </c>
      <c r="MT28" s="325">
        <f t="shared" si="6"/>
        <v>65374</v>
      </c>
      <c r="MU28" s="772">
        <f t="shared" si="4"/>
        <v>95</v>
      </c>
    </row>
    <row r="29" spans="1:359" ht="29" x14ac:dyDescent="0.35">
      <c r="A29" s="280" t="s">
        <v>91</v>
      </c>
      <c r="B29" s="102" t="s">
        <v>7</v>
      </c>
      <c r="C29" s="102" t="s">
        <v>10</v>
      </c>
      <c r="D29" s="57" t="s">
        <v>35</v>
      </c>
      <c r="E29" s="128">
        <f t="shared" si="5"/>
        <v>235553.26254826254</v>
      </c>
      <c r="F29" s="325"/>
      <c r="G29" s="876">
        <v>670028</v>
      </c>
      <c r="H29" s="902"/>
      <c r="I29" s="872">
        <v>63000</v>
      </c>
      <c r="J29" s="750"/>
      <c r="K29" s="750">
        <v>15939</v>
      </c>
      <c r="L29" s="750"/>
      <c r="M29" s="748">
        <v>1341075</v>
      </c>
      <c r="N29" s="661">
        <v>21210</v>
      </c>
      <c r="O29" s="750">
        <v>41652</v>
      </c>
      <c r="P29" s="880">
        <v>80914</v>
      </c>
      <c r="Q29" s="868">
        <v>28985</v>
      </c>
      <c r="R29" s="841">
        <v>8046</v>
      </c>
      <c r="S29" s="750"/>
      <c r="T29" s="663">
        <v>643648</v>
      </c>
      <c r="U29" s="880"/>
      <c r="V29" s="690">
        <v>1592922</v>
      </c>
      <c r="W29" s="806">
        <v>8603</v>
      </c>
      <c r="X29" s="663">
        <v>33674</v>
      </c>
      <c r="Y29" s="663">
        <v>246645</v>
      </c>
      <c r="Z29" s="663"/>
      <c r="AA29" s="750">
        <v>48498</v>
      </c>
      <c r="AB29" s="902">
        <v>61506</v>
      </c>
      <c r="AC29" s="748">
        <v>390591</v>
      </c>
      <c r="AD29" s="391">
        <v>123611</v>
      </c>
      <c r="AE29" s="391">
        <v>63000</v>
      </c>
      <c r="AF29" s="663"/>
      <c r="AG29" s="520"/>
      <c r="AH29" s="750">
        <v>15939</v>
      </c>
      <c r="AI29" s="391"/>
      <c r="AJ29" s="391"/>
      <c r="AK29" s="663">
        <v>1341075</v>
      </c>
      <c r="AL29" s="391">
        <v>22813</v>
      </c>
      <c r="AM29" s="391"/>
      <c r="AN29" s="391">
        <v>1142888</v>
      </c>
      <c r="AO29" s="579">
        <v>41412</v>
      </c>
      <c r="AP29" s="880">
        <v>72990</v>
      </c>
      <c r="AQ29" s="391">
        <v>83532</v>
      </c>
      <c r="AR29" s="391">
        <v>29155</v>
      </c>
      <c r="AS29" s="841">
        <v>28985</v>
      </c>
      <c r="AT29" s="237"/>
      <c r="AU29" s="628">
        <v>7948</v>
      </c>
      <c r="AV29" s="556">
        <v>643648</v>
      </c>
      <c r="AW29" s="748">
        <v>136394</v>
      </c>
      <c r="AX29" s="661">
        <v>112883</v>
      </c>
      <c r="AY29" s="295">
        <v>1593000</v>
      </c>
      <c r="AZ29" s="523">
        <v>8486</v>
      </c>
      <c r="BA29" s="432">
        <v>8300</v>
      </c>
      <c r="BB29" s="338">
        <v>238877</v>
      </c>
      <c r="BC29" s="391"/>
      <c r="BD29" s="663">
        <v>48402</v>
      </c>
      <c r="BE29" s="391">
        <v>389902</v>
      </c>
      <c r="BF29" s="750"/>
      <c r="BG29" s="240">
        <v>47501</v>
      </c>
      <c r="BH29" s="130">
        <v>34871</v>
      </c>
      <c r="BI29" s="130">
        <v>62479</v>
      </c>
      <c r="BJ29" s="124"/>
      <c r="BK29" s="129">
        <v>1353796</v>
      </c>
      <c r="BL29" s="130">
        <v>20000</v>
      </c>
      <c r="BM29" s="129">
        <v>257636</v>
      </c>
      <c r="BN29" s="129">
        <v>1125385</v>
      </c>
      <c r="BO29" s="149">
        <v>836539</v>
      </c>
      <c r="BP29" s="880">
        <v>70625</v>
      </c>
      <c r="BQ29" s="130">
        <v>199182</v>
      </c>
      <c r="BR29" s="130">
        <v>79229</v>
      </c>
      <c r="BS29" s="129">
        <v>27697</v>
      </c>
      <c r="BT29" s="130">
        <v>63152</v>
      </c>
      <c r="BU29" s="130">
        <v>45000</v>
      </c>
      <c r="BV29" s="477"/>
      <c r="BW29" s="130">
        <v>29694</v>
      </c>
      <c r="BX29" s="127"/>
      <c r="BY29" s="338">
        <v>145249</v>
      </c>
      <c r="BZ29" s="375"/>
      <c r="CA29" s="130">
        <v>155142</v>
      </c>
      <c r="CB29" s="129">
        <v>1900000</v>
      </c>
      <c r="CC29" s="130">
        <v>36291</v>
      </c>
      <c r="CD29" s="130"/>
      <c r="CE29" s="130">
        <v>60593</v>
      </c>
      <c r="CF29" s="556">
        <v>638367</v>
      </c>
      <c r="CG29" s="124"/>
      <c r="CH29" s="661">
        <v>115070</v>
      </c>
      <c r="CI29" s="433">
        <v>1560020</v>
      </c>
      <c r="CJ29" s="408">
        <v>1492510</v>
      </c>
      <c r="CK29" s="338"/>
      <c r="CL29" s="129">
        <v>236839</v>
      </c>
      <c r="CM29" s="391">
        <v>48705</v>
      </c>
      <c r="CN29" s="124"/>
      <c r="CO29" s="129">
        <v>63309</v>
      </c>
      <c r="CP29" s="127"/>
      <c r="CQ29" s="391">
        <v>389965</v>
      </c>
      <c r="CR29" s="130">
        <v>29069</v>
      </c>
      <c r="CS29" s="127"/>
      <c r="CT29" s="130">
        <v>888204</v>
      </c>
      <c r="CU29" s="130">
        <v>153785</v>
      </c>
      <c r="CV29" s="753"/>
      <c r="CW29" s="130">
        <v>47501</v>
      </c>
      <c r="CX29" s="130">
        <v>62479</v>
      </c>
      <c r="CY29" s="130">
        <v>11300</v>
      </c>
      <c r="CZ29" s="130">
        <v>15939</v>
      </c>
      <c r="DA29" s="130">
        <v>137310</v>
      </c>
      <c r="DB29" s="130">
        <v>118519</v>
      </c>
      <c r="DC29" s="130">
        <v>1257676</v>
      </c>
      <c r="DD29" s="130">
        <v>19835</v>
      </c>
      <c r="DE29" s="130">
        <v>34346</v>
      </c>
      <c r="DF29" s="130">
        <v>1125385</v>
      </c>
      <c r="DG29" s="880">
        <v>68549</v>
      </c>
      <c r="DH29" s="127"/>
      <c r="DI29" s="130">
        <v>40123</v>
      </c>
      <c r="DJ29" s="130">
        <v>199182</v>
      </c>
      <c r="DK29" s="130">
        <v>81140</v>
      </c>
      <c r="DL29" s="130">
        <v>63152</v>
      </c>
      <c r="DM29" s="130">
        <v>470816</v>
      </c>
      <c r="DN29" s="130">
        <v>17884</v>
      </c>
      <c r="DO29" s="130">
        <v>45000</v>
      </c>
      <c r="DP29" s="130">
        <v>60633</v>
      </c>
      <c r="DQ29" s="130">
        <v>29694</v>
      </c>
      <c r="DR29" s="130">
        <v>8046</v>
      </c>
      <c r="DS29" s="130">
        <v>139152</v>
      </c>
      <c r="DT29" s="130">
        <v>161905</v>
      </c>
      <c r="DU29" s="130">
        <v>467811</v>
      </c>
      <c r="DV29" s="130">
        <v>1900000</v>
      </c>
      <c r="DW29" s="130">
        <v>41863</v>
      </c>
      <c r="DX29" s="130">
        <v>35513</v>
      </c>
      <c r="DY29" s="127"/>
      <c r="DZ29" s="127"/>
      <c r="EA29" s="127"/>
      <c r="EB29" s="130">
        <v>19659</v>
      </c>
      <c r="EC29" s="130">
        <v>60593</v>
      </c>
      <c r="ED29" s="130">
        <v>599199</v>
      </c>
      <c r="EE29" s="130"/>
      <c r="EF29" s="127"/>
      <c r="EG29" s="127"/>
      <c r="EH29" s="130">
        <v>439896</v>
      </c>
      <c r="EI29" s="130">
        <v>8603</v>
      </c>
      <c r="EJ29" s="127"/>
      <c r="EK29" s="130">
        <v>1385438</v>
      </c>
      <c r="EL29" s="130">
        <v>219713</v>
      </c>
      <c r="EM29" s="127"/>
      <c r="EN29" s="130">
        <v>66297</v>
      </c>
      <c r="EO29" s="127"/>
      <c r="EP29" s="130"/>
      <c r="EQ29" s="127"/>
      <c r="ER29" s="130">
        <v>386350</v>
      </c>
      <c r="ES29" s="130">
        <v>29044</v>
      </c>
      <c r="ET29" s="127"/>
      <c r="EU29" s="130">
        <v>21088</v>
      </c>
      <c r="EV29" s="130">
        <v>57899</v>
      </c>
      <c r="EW29" s="130">
        <v>853020</v>
      </c>
      <c r="EX29" s="127"/>
      <c r="EY29" s="130">
        <v>153015</v>
      </c>
      <c r="EZ29" s="753"/>
      <c r="FA29" s="130">
        <v>34650</v>
      </c>
      <c r="FB29" s="130">
        <v>61488</v>
      </c>
      <c r="FC29" s="130">
        <v>10500</v>
      </c>
      <c r="FD29" s="130">
        <v>40258</v>
      </c>
      <c r="FE29" s="130">
        <v>15939</v>
      </c>
      <c r="FF29" s="130">
        <v>137310</v>
      </c>
      <c r="FG29" s="130">
        <v>117381</v>
      </c>
      <c r="FH29" s="130">
        <v>1257676</v>
      </c>
      <c r="FI29" s="130">
        <v>19835</v>
      </c>
      <c r="FJ29" s="130">
        <v>34346</v>
      </c>
      <c r="FK29" s="127"/>
      <c r="FL29" s="130">
        <v>1116300</v>
      </c>
      <c r="FM29" s="130">
        <v>219713</v>
      </c>
      <c r="FN29" s="130">
        <v>192405</v>
      </c>
      <c r="FO29" s="127"/>
      <c r="FP29" s="127"/>
      <c r="FQ29" s="130">
        <v>40123</v>
      </c>
      <c r="FR29" s="130">
        <v>79229</v>
      </c>
      <c r="FS29" s="130">
        <v>28873</v>
      </c>
      <c r="FT29" s="130">
        <v>19750</v>
      </c>
      <c r="FU29" s="127"/>
      <c r="FV29" s="130">
        <v>63152</v>
      </c>
      <c r="FW29" s="130">
        <v>17884</v>
      </c>
      <c r="FX29" s="130">
        <v>45000</v>
      </c>
      <c r="FY29" s="130">
        <v>59361</v>
      </c>
      <c r="FZ29" s="130">
        <v>32991</v>
      </c>
      <c r="GA29" s="130">
        <v>35940</v>
      </c>
      <c r="GB29" s="130"/>
      <c r="GC29" s="130">
        <v>8046</v>
      </c>
      <c r="GD29" s="130">
        <v>137423</v>
      </c>
      <c r="GE29" s="130">
        <v>467811</v>
      </c>
      <c r="GF29" s="130">
        <v>1900000</v>
      </c>
      <c r="GG29" s="130">
        <v>41863</v>
      </c>
      <c r="GH29" s="127"/>
      <c r="GI29" s="130">
        <v>60593</v>
      </c>
      <c r="GJ29" s="130">
        <v>599199</v>
      </c>
      <c r="GK29" s="130">
        <v>132437</v>
      </c>
      <c r="GL29" s="127"/>
      <c r="GM29" s="130">
        <v>7558</v>
      </c>
      <c r="GN29" s="130"/>
      <c r="GO29" s="130">
        <v>431746</v>
      </c>
      <c r="GP29" s="130">
        <v>8603</v>
      </c>
      <c r="GQ29" s="130">
        <v>68094</v>
      </c>
      <c r="GR29" s="130">
        <v>1407147</v>
      </c>
      <c r="GS29" s="130">
        <v>144352</v>
      </c>
      <c r="GT29" s="130">
        <v>219713</v>
      </c>
      <c r="GU29" s="130">
        <v>64680</v>
      </c>
      <c r="GV29" s="123"/>
      <c r="GW29" s="130">
        <v>66297</v>
      </c>
      <c r="GX29" s="130">
        <v>121629</v>
      </c>
      <c r="GY29" s="127"/>
      <c r="GZ29" s="130">
        <v>218246</v>
      </c>
      <c r="HA29" s="127"/>
      <c r="HB29" s="127"/>
      <c r="HC29" s="130">
        <v>45186</v>
      </c>
      <c r="HD29" s="130">
        <v>385577</v>
      </c>
      <c r="HE29" s="130">
        <v>14503</v>
      </c>
      <c r="HF29" s="130">
        <v>29044</v>
      </c>
      <c r="HG29" s="127"/>
      <c r="HH29" s="130">
        <v>21088</v>
      </c>
      <c r="HI29" s="130">
        <v>394338</v>
      </c>
      <c r="HJ29" s="130">
        <v>57010</v>
      </c>
      <c r="HK29" s="127"/>
      <c r="HL29" s="130">
        <v>39025</v>
      </c>
      <c r="HM29" s="130">
        <v>83400</v>
      </c>
      <c r="HN29" s="127"/>
      <c r="HO29" s="130">
        <v>56908</v>
      </c>
      <c r="HP29" s="130">
        <v>831027</v>
      </c>
      <c r="HQ29" s="130">
        <v>14020</v>
      </c>
      <c r="HR29" s="130">
        <v>150420</v>
      </c>
      <c r="HS29" s="130">
        <v>673460</v>
      </c>
      <c r="HT29" s="130">
        <v>34650</v>
      </c>
      <c r="HU29" s="130">
        <v>4045</v>
      </c>
      <c r="HV29" s="130">
        <v>76610</v>
      </c>
      <c r="HW29" s="130">
        <v>60600</v>
      </c>
      <c r="HX29" s="130">
        <v>10500</v>
      </c>
      <c r="HY29" s="130">
        <v>40258</v>
      </c>
      <c r="HZ29" s="130">
        <v>10335</v>
      </c>
      <c r="IA29" s="130">
        <v>20041</v>
      </c>
      <c r="IB29" s="130">
        <v>50296</v>
      </c>
      <c r="IC29" s="127"/>
      <c r="ID29" s="130">
        <v>15939</v>
      </c>
      <c r="IE29" s="130">
        <v>137310</v>
      </c>
      <c r="IF29" s="130">
        <v>113230</v>
      </c>
      <c r="IG29" s="127"/>
      <c r="IH29" s="130">
        <v>148570</v>
      </c>
      <c r="II29" s="127"/>
      <c r="IJ29" s="127"/>
      <c r="IK29" s="130">
        <v>1241108</v>
      </c>
      <c r="IL29" s="130">
        <v>19853</v>
      </c>
      <c r="IM29" s="130">
        <v>75000</v>
      </c>
      <c r="IN29" s="127"/>
      <c r="IO29" s="130">
        <v>34346</v>
      </c>
      <c r="IP29" s="127"/>
      <c r="IQ29" s="130">
        <v>30168</v>
      </c>
      <c r="IR29" s="130">
        <v>41751</v>
      </c>
      <c r="IS29" s="130">
        <v>48829</v>
      </c>
      <c r="IT29" s="127"/>
      <c r="IU29" s="130">
        <v>1114500</v>
      </c>
      <c r="IV29" s="130">
        <v>28616</v>
      </c>
      <c r="IW29" s="130">
        <v>187788</v>
      </c>
      <c r="IX29" s="127"/>
      <c r="IY29" s="130">
        <v>40123</v>
      </c>
      <c r="IZ29" s="130">
        <v>77002</v>
      </c>
      <c r="JA29" s="130">
        <v>24475</v>
      </c>
      <c r="JB29" s="130">
        <v>277755</v>
      </c>
      <c r="JC29" s="130">
        <v>28525</v>
      </c>
      <c r="JD29" s="130">
        <v>10019</v>
      </c>
      <c r="JE29" s="130">
        <v>276428</v>
      </c>
      <c r="JF29" s="130">
        <v>19653</v>
      </c>
      <c r="JG29" s="130">
        <v>15957</v>
      </c>
      <c r="JH29" s="130">
        <v>64528</v>
      </c>
      <c r="JI29" s="130">
        <v>32400</v>
      </c>
      <c r="JJ29" s="127"/>
      <c r="JK29" s="127"/>
      <c r="JL29" s="130">
        <v>17884</v>
      </c>
      <c r="JM29" s="127"/>
      <c r="JN29" s="127"/>
      <c r="JO29" s="130">
        <v>8441</v>
      </c>
      <c r="JP29" s="130">
        <v>45000</v>
      </c>
      <c r="JQ29" s="130">
        <v>57789</v>
      </c>
      <c r="JR29" s="130">
        <v>32539</v>
      </c>
      <c r="JS29" s="130">
        <v>33098</v>
      </c>
      <c r="JT29" s="130">
        <v>83325</v>
      </c>
      <c r="JU29" s="130">
        <v>35940</v>
      </c>
      <c r="JV29" s="130">
        <v>12980</v>
      </c>
      <c r="JW29" s="130">
        <v>8046</v>
      </c>
      <c r="JX29" s="127"/>
      <c r="JY29" s="130">
        <v>154834</v>
      </c>
      <c r="JZ29" s="130">
        <v>135435</v>
      </c>
      <c r="KA29" s="130">
        <v>452054</v>
      </c>
      <c r="KB29" s="130">
        <v>1900000</v>
      </c>
      <c r="KC29" s="130">
        <v>41863</v>
      </c>
      <c r="KD29" s="127"/>
      <c r="KE29" s="127"/>
      <c r="KF29" s="130">
        <v>29414</v>
      </c>
      <c r="KG29" s="127"/>
      <c r="KH29" s="130">
        <v>369250</v>
      </c>
      <c r="KI29" s="127"/>
      <c r="KJ29" s="130">
        <v>24122</v>
      </c>
      <c r="KK29" s="130">
        <v>55224</v>
      </c>
      <c r="KL29" s="130">
        <v>599199</v>
      </c>
      <c r="KM29" s="130">
        <v>130052</v>
      </c>
      <c r="KN29" s="127"/>
      <c r="KO29" s="127"/>
      <c r="KP29" s="130">
        <v>79363</v>
      </c>
      <c r="KQ29" s="130">
        <v>7558</v>
      </c>
      <c r="KR29" s="130">
        <v>160504</v>
      </c>
      <c r="KS29" s="127"/>
      <c r="KT29" s="127"/>
      <c r="KU29" s="130">
        <v>24062</v>
      </c>
      <c r="KV29" s="127"/>
      <c r="KW29" s="130">
        <v>20360</v>
      </c>
      <c r="KX29" s="127"/>
      <c r="KY29" s="130">
        <v>593000</v>
      </c>
      <c r="KZ29" s="130">
        <v>95535</v>
      </c>
      <c r="LA29" s="127"/>
      <c r="LB29" s="127"/>
      <c r="LC29" s="130">
        <v>27963</v>
      </c>
      <c r="LD29" s="130">
        <v>423179</v>
      </c>
      <c r="LE29" s="130">
        <v>49890</v>
      </c>
      <c r="LF29" s="130">
        <v>8603</v>
      </c>
      <c r="LG29" s="130">
        <v>68094</v>
      </c>
      <c r="LH29" s="130">
        <v>18758</v>
      </c>
      <c r="LI29" s="127"/>
      <c r="LJ29" s="130">
        <v>1386547</v>
      </c>
      <c r="LK29" s="127"/>
      <c r="LL29" s="130">
        <v>77171</v>
      </c>
      <c r="LM29" s="130">
        <v>276163</v>
      </c>
      <c r="LN29" s="130">
        <v>142022</v>
      </c>
      <c r="LO29" s="130">
        <v>219713</v>
      </c>
      <c r="LP29" s="130">
        <v>64170</v>
      </c>
      <c r="LQ29" s="127"/>
      <c r="LR29" s="127"/>
      <c r="LS29" s="130">
        <v>82684</v>
      </c>
      <c r="LT29" s="130">
        <v>51271</v>
      </c>
      <c r="LU29" s="127"/>
      <c r="LV29" s="130">
        <v>90214</v>
      </c>
      <c r="LW29" s="130">
        <v>65986</v>
      </c>
      <c r="LX29" s="130">
        <v>83500</v>
      </c>
      <c r="LY29" s="130">
        <v>117517</v>
      </c>
      <c r="LZ29" s="127"/>
      <c r="MA29" s="130">
        <v>218246</v>
      </c>
      <c r="MB29" s="127"/>
      <c r="MC29" s="130">
        <v>109800</v>
      </c>
      <c r="MD29" s="130">
        <v>24326</v>
      </c>
      <c r="ME29" s="130">
        <v>51123</v>
      </c>
      <c r="MF29" s="130">
        <v>15500</v>
      </c>
      <c r="MG29" s="127"/>
      <c r="MH29" s="130">
        <v>47068</v>
      </c>
      <c r="MI29" s="130">
        <v>13143</v>
      </c>
      <c r="MJ29" s="130">
        <v>45186</v>
      </c>
      <c r="MK29" s="130">
        <v>385577</v>
      </c>
      <c r="ML29" s="130">
        <v>14503</v>
      </c>
      <c r="MM29" s="130">
        <v>4938</v>
      </c>
      <c r="MN29" s="130">
        <v>29079</v>
      </c>
      <c r="MO29" s="127"/>
      <c r="MP29" s="130">
        <v>21088</v>
      </c>
      <c r="MR29" s="346">
        <f t="shared" si="1"/>
        <v>4045</v>
      </c>
      <c r="MS29" s="346">
        <f t="shared" si="2"/>
        <v>1900000</v>
      </c>
      <c r="MT29" s="325">
        <f t="shared" si="6"/>
        <v>62479</v>
      </c>
      <c r="MU29" s="772">
        <f t="shared" si="4"/>
        <v>259</v>
      </c>
    </row>
    <row r="30" spans="1:359" ht="43.5" x14ac:dyDescent="0.35">
      <c r="A30" s="281" t="s">
        <v>92</v>
      </c>
      <c r="B30" s="102" t="s">
        <v>7</v>
      </c>
      <c r="C30" s="102" t="s">
        <v>10</v>
      </c>
      <c r="D30" s="59" t="s">
        <v>274</v>
      </c>
      <c r="E30" s="128">
        <f t="shared" si="5"/>
        <v>264298.5807860262</v>
      </c>
      <c r="F30" s="325"/>
      <c r="G30" s="876">
        <v>670028</v>
      </c>
      <c r="H30" s="902">
        <v>62075</v>
      </c>
      <c r="I30" s="872">
        <v>67000</v>
      </c>
      <c r="J30" s="750"/>
      <c r="K30" s="750">
        <v>15939</v>
      </c>
      <c r="L30" s="750"/>
      <c r="M30" s="748">
        <v>1341075</v>
      </c>
      <c r="N30" s="661">
        <v>21210</v>
      </c>
      <c r="O30" s="750">
        <v>41652</v>
      </c>
      <c r="P30" s="880">
        <v>80914</v>
      </c>
      <c r="Q30" s="868">
        <v>28985</v>
      </c>
      <c r="R30" s="841">
        <v>8046</v>
      </c>
      <c r="S30" s="750"/>
      <c r="T30" s="663">
        <v>643648</v>
      </c>
      <c r="U30" s="880"/>
      <c r="V30" s="690">
        <v>1592922</v>
      </c>
      <c r="W30" s="806">
        <v>8603</v>
      </c>
      <c r="X30" s="663">
        <v>33674</v>
      </c>
      <c r="Y30" s="663">
        <v>246645</v>
      </c>
      <c r="Z30" s="663"/>
      <c r="AA30" s="750">
        <v>48498</v>
      </c>
      <c r="AB30" s="902">
        <v>61506</v>
      </c>
      <c r="AC30" s="748">
        <v>390591</v>
      </c>
      <c r="AD30" s="391">
        <v>260003</v>
      </c>
      <c r="AE30" s="391">
        <v>97400</v>
      </c>
      <c r="AF30" s="663"/>
      <c r="AG30" s="520"/>
      <c r="AH30" s="750">
        <v>15939</v>
      </c>
      <c r="AI30" s="391"/>
      <c r="AJ30" s="391"/>
      <c r="AK30" s="663">
        <v>1341075</v>
      </c>
      <c r="AL30" s="391">
        <v>22813</v>
      </c>
      <c r="AM30" s="391"/>
      <c r="AN30" s="391">
        <v>1142888</v>
      </c>
      <c r="AO30" s="579">
        <v>41412</v>
      </c>
      <c r="AP30" s="880">
        <v>72990</v>
      </c>
      <c r="AQ30" s="391">
        <v>83532</v>
      </c>
      <c r="AR30" s="391"/>
      <c r="AS30" s="841">
        <v>28985</v>
      </c>
      <c r="AT30" s="129">
        <v>698468</v>
      </c>
      <c r="AU30" s="628">
        <v>7948</v>
      </c>
      <c r="AV30" s="556">
        <v>643648</v>
      </c>
      <c r="AW30" s="748">
        <v>136394</v>
      </c>
      <c r="AX30" s="661">
        <v>112883</v>
      </c>
      <c r="AY30" s="295">
        <v>1579253</v>
      </c>
      <c r="AZ30" s="523">
        <v>8486</v>
      </c>
      <c r="BA30" s="432">
        <v>8300</v>
      </c>
      <c r="BB30" s="338">
        <v>238877</v>
      </c>
      <c r="BC30" s="391"/>
      <c r="BD30" s="663">
        <v>48402</v>
      </c>
      <c r="BE30" s="391">
        <v>389902</v>
      </c>
      <c r="BF30" s="750"/>
      <c r="BG30" s="240">
        <v>47501</v>
      </c>
      <c r="BH30" s="130"/>
      <c r="BI30" s="130"/>
      <c r="BJ30" s="130"/>
      <c r="BK30" s="129">
        <v>1353796</v>
      </c>
      <c r="BL30" s="130"/>
      <c r="BM30" s="129">
        <v>257636</v>
      </c>
      <c r="BN30" s="129">
        <v>1125385</v>
      </c>
      <c r="BO30" s="149">
        <v>836539</v>
      </c>
      <c r="BP30" s="880">
        <v>70625</v>
      </c>
      <c r="BQ30" s="130"/>
      <c r="BR30" s="130">
        <v>79229</v>
      </c>
      <c r="BS30" s="129"/>
      <c r="BT30" s="130"/>
      <c r="BU30" s="130"/>
      <c r="BV30" s="477"/>
      <c r="BW30" s="130"/>
      <c r="BX30" s="130"/>
      <c r="BY30" s="338">
        <v>0</v>
      </c>
      <c r="BZ30" s="375"/>
      <c r="CA30" s="130"/>
      <c r="CB30" s="129">
        <v>1900000</v>
      </c>
      <c r="CC30" s="130"/>
      <c r="CD30" s="130"/>
      <c r="CE30" s="130"/>
      <c r="CF30" s="556">
        <v>638367</v>
      </c>
      <c r="CG30" s="130"/>
      <c r="CH30" s="661">
        <v>115070</v>
      </c>
      <c r="CI30" s="433">
        <v>1560020</v>
      </c>
      <c r="CJ30" s="408">
        <v>1492510</v>
      </c>
      <c r="CK30" s="338"/>
      <c r="CL30" s="129">
        <v>236839</v>
      </c>
      <c r="CM30" s="391">
        <v>48705</v>
      </c>
      <c r="CN30" s="130"/>
      <c r="CO30" s="129">
        <v>63309</v>
      </c>
      <c r="CP30" s="130"/>
      <c r="CQ30" s="391">
        <v>389965</v>
      </c>
      <c r="CR30" s="130"/>
      <c r="CS30" s="130"/>
      <c r="CT30" s="130">
        <v>1173051</v>
      </c>
      <c r="CU30" s="130">
        <v>291000</v>
      </c>
      <c r="CV30" s="753"/>
      <c r="CW30" s="130">
        <v>47501</v>
      </c>
      <c r="CX30" s="130">
        <v>62479</v>
      </c>
      <c r="CY30" s="130">
        <v>11300</v>
      </c>
      <c r="CZ30" s="130">
        <v>15939</v>
      </c>
      <c r="DA30" s="130">
        <v>137310</v>
      </c>
      <c r="DB30" s="130">
        <v>118519</v>
      </c>
      <c r="DC30" s="130">
        <v>1257676</v>
      </c>
      <c r="DD30" s="130">
        <v>19835</v>
      </c>
      <c r="DE30" s="130">
        <v>34346</v>
      </c>
      <c r="DF30" s="130">
        <v>1125385</v>
      </c>
      <c r="DG30" s="880">
        <v>68549</v>
      </c>
      <c r="DH30" s="130"/>
      <c r="DI30" s="130"/>
      <c r="DJ30" s="130">
        <v>199182</v>
      </c>
      <c r="DK30" s="130">
        <v>81140</v>
      </c>
      <c r="DL30" s="130">
        <v>63152</v>
      </c>
      <c r="DM30" s="130">
        <v>470816</v>
      </c>
      <c r="DN30" s="130">
        <v>17884</v>
      </c>
      <c r="DO30" s="130">
        <v>45000</v>
      </c>
      <c r="DP30" s="130"/>
      <c r="DQ30" s="130">
        <v>29694</v>
      </c>
      <c r="DR30" s="130">
        <v>8046</v>
      </c>
      <c r="DS30" s="130">
        <v>135435</v>
      </c>
      <c r="DT30" s="130">
        <v>161905</v>
      </c>
      <c r="DU30" s="130">
        <v>467811</v>
      </c>
      <c r="DV30" s="130">
        <v>1900000</v>
      </c>
      <c r="DW30" s="130">
        <v>41863</v>
      </c>
      <c r="DX30" s="130">
        <v>35513</v>
      </c>
      <c r="DY30" s="130"/>
      <c r="DZ30" s="130"/>
      <c r="EA30" s="130"/>
      <c r="EB30" s="130"/>
      <c r="EC30" s="130">
        <v>60593</v>
      </c>
      <c r="ED30" s="130">
        <v>599199</v>
      </c>
      <c r="EE30" s="130"/>
      <c r="EF30" s="130"/>
      <c r="EG30" s="130"/>
      <c r="EH30" s="130">
        <v>439896</v>
      </c>
      <c r="EI30" s="130">
        <v>8603</v>
      </c>
      <c r="EJ30" s="130"/>
      <c r="EK30" s="130">
        <v>1385438</v>
      </c>
      <c r="EL30" s="130">
        <v>219713</v>
      </c>
      <c r="EM30" s="130"/>
      <c r="EN30" s="130">
        <v>66297</v>
      </c>
      <c r="EO30" s="130"/>
      <c r="EP30" s="130"/>
      <c r="EQ30" s="130"/>
      <c r="ER30" s="130">
        <v>386350</v>
      </c>
      <c r="ES30" s="130">
        <v>29044</v>
      </c>
      <c r="ET30" s="130"/>
      <c r="EU30" s="130">
        <v>21088</v>
      </c>
      <c r="EV30" s="130">
        <v>61255</v>
      </c>
      <c r="EW30" s="130">
        <v>1141655</v>
      </c>
      <c r="EX30" s="130"/>
      <c r="EY30" s="130">
        <v>276000</v>
      </c>
      <c r="EZ30" s="753"/>
      <c r="FA30" s="130">
        <v>47501</v>
      </c>
      <c r="FB30" s="130">
        <v>61488</v>
      </c>
      <c r="FC30" s="130"/>
      <c r="FD30" s="130">
        <v>40258</v>
      </c>
      <c r="FE30" s="130">
        <v>15939</v>
      </c>
      <c r="FF30" s="130">
        <v>137310</v>
      </c>
      <c r="FG30" s="130">
        <v>117381</v>
      </c>
      <c r="FH30" s="130">
        <v>1257676</v>
      </c>
      <c r="FI30" s="130">
        <v>19835</v>
      </c>
      <c r="FJ30" s="130">
        <v>34346</v>
      </c>
      <c r="FK30" s="130"/>
      <c r="FL30" s="130">
        <v>1116300</v>
      </c>
      <c r="FM30" s="130">
        <v>28616</v>
      </c>
      <c r="FN30" s="130">
        <v>192405</v>
      </c>
      <c r="FO30" s="130">
        <v>180518</v>
      </c>
      <c r="FP30" s="130"/>
      <c r="FQ30" s="130">
        <v>40123</v>
      </c>
      <c r="FR30" s="130">
        <v>79229</v>
      </c>
      <c r="FS30" s="130"/>
      <c r="FT30" s="130">
        <v>19750</v>
      </c>
      <c r="FU30" s="130"/>
      <c r="FV30" s="130">
        <v>63152</v>
      </c>
      <c r="FW30" s="130">
        <v>17884</v>
      </c>
      <c r="FX30" s="130">
        <v>45000</v>
      </c>
      <c r="FY30" s="130"/>
      <c r="FZ30" s="130">
        <v>32991</v>
      </c>
      <c r="GA30" s="130">
        <v>35940</v>
      </c>
      <c r="GB30" s="130"/>
      <c r="GC30" s="130">
        <v>8046</v>
      </c>
      <c r="GD30" s="130">
        <v>135435</v>
      </c>
      <c r="GE30" s="130">
        <v>467811</v>
      </c>
      <c r="GF30" s="130">
        <v>1900000</v>
      </c>
      <c r="GG30" s="130">
        <v>41863</v>
      </c>
      <c r="GH30" s="130"/>
      <c r="GI30" s="130">
        <v>60593</v>
      </c>
      <c r="GJ30" s="130">
        <v>599199</v>
      </c>
      <c r="GK30" s="130">
        <v>132437</v>
      </c>
      <c r="GL30" s="130"/>
      <c r="GM30" s="130"/>
      <c r="GN30" s="130"/>
      <c r="GO30" s="130">
        <v>431746</v>
      </c>
      <c r="GP30" s="130">
        <v>8603</v>
      </c>
      <c r="GQ30" s="130">
        <v>68094</v>
      </c>
      <c r="GR30" s="130">
        <v>1407147</v>
      </c>
      <c r="GS30" s="130"/>
      <c r="GT30" s="130">
        <v>219713</v>
      </c>
      <c r="GU30" s="130">
        <v>64680</v>
      </c>
      <c r="GV30" s="130"/>
      <c r="GW30" s="130">
        <v>66297</v>
      </c>
      <c r="GX30" s="130">
        <v>121629</v>
      </c>
      <c r="GY30" s="130"/>
      <c r="GZ30" s="130">
        <v>218246</v>
      </c>
      <c r="HA30" s="130"/>
      <c r="HB30" s="130"/>
      <c r="HC30" s="130">
        <v>45186</v>
      </c>
      <c r="HD30" s="130">
        <v>385577</v>
      </c>
      <c r="HE30" s="130">
        <v>14503</v>
      </c>
      <c r="HF30" s="130">
        <v>29044</v>
      </c>
      <c r="HG30" s="130"/>
      <c r="HH30" s="130">
        <v>21088</v>
      </c>
      <c r="HI30" s="130">
        <v>394338</v>
      </c>
      <c r="HJ30" s="130">
        <v>60296</v>
      </c>
      <c r="HK30" s="130"/>
      <c r="HL30" s="130">
        <v>39025</v>
      </c>
      <c r="HM30" s="130">
        <v>83400</v>
      </c>
      <c r="HN30" s="130"/>
      <c r="HO30" s="130">
        <v>56908</v>
      </c>
      <c r="HP30" s="130">
        <v>812854</v>
      </c>
      <c r="HQ30" s="130">
        <v>14020</v>
      </c>
      <c r="HR30" s="130">
        <v>266000</v>
      </c>
      <c r="HS30" s="130">
        <v>673460</v>
      </c>
      <c r="HT30" s="130">
        <v>34650</v>
      </c>
      <c r="HU30" s="130">
        <v>4045</v>
      </c>
      <c r="HV30" s="130">
        <v>76610</v>
      </c>
      <c r="HW30" s="130">
        <v>60600</v>
      </c>
      <c r="HX30" s="130"/>
      <c r="HY30" s="130">
        <v>40258</v>
      </c>
      <c r="HZ30" s="130">
        <v>10335</v>
      </c>
      <c r="IA30" s="130"/>
      <c r="IB30" s="130">
        <v>50296</v>
      </c>
      <c r="IC30" s="130"/>
      <c r="ID30" s="130">
        <v>15939</v>
      </c>
      <c r="IE30" s="130">
        <v>137310</v>
      </c>
      <c r="IF30" s="130">
        <v>113230</v>
      </c>
      <c r="IG30" s="130"/>
      <c r="IH30" s="130">
        <v>148570</v>
      </c>
      <c r="II30" s="130"/>
      <c r="IJ30" s="130"/>
      <c r="IK30" s="130">
        <v>1241108</v>
      </c>
      <c r="IL30" s="130">
        <v>19853</v>
      </c>
      <c r="IM30" s="130">
        <v>75000</v>
      </c>
      <c r="IN30" s="130"/>
      <c r="IO30" s="130">
        <v>34346</v>
      </c>
      <c r="IP30" s="130"/>
      <c r="IQ30" s="130">
        <v>30168</v>
      </c>
      <c r="IR30" s="130">
        <v>41751</v>
      </c>
      <c r="IS30" s="130">
        <v>48829</v>
      </c>
      <c r="IT30" s="130"/>
      <c r="IU30" s="130">
        <v>1114500</v>
      </c>
      <c r="IV30" s="130">
        <v>28616</v>
      </c>
      <c r="IW30" s="130">
        <v>187788</v>
      </c>
      <c r="IX30" s="130"/>
      <c r="IY30" s="130">
        <v>40123</v>
      </c>
      <c r="IZ30" s="130">
        <v>77002</v>
      </c>
      <c r="JA30" s="130">
        <v>24475</v>
      </c>
      <c r="JB30" s="130">
        <v>277755</v>
      </c>
      <c r="JC30" s="130"/>
      <c r="JD30" s="130">
        <v>13000</v>
      </c>
      <c r="JE30" s="130">
        <v>276428</v>
      </c>
      <c r="JF30" s="130">
        <v>19653</v>
      </c>
      <c r="JG30" s="130">
        <v>15957</v>
      </c>
      <c r="JH30" s="130">
        <v>64528</v>
      </c>
      <c r="JI30" s="130">
        <v>32400</v>
      </c>
      <c r="JJ30" s="130"/>
      <c r="JK30" s="130"/>
      <c r="JL30" s="130">
        <v>17884</v>
      </c>
      <c r="JM30" s="130"/>
      <c r="JN30" s="130"/>
      <c r="JO30" s="130"/>
      <c r="JP30" s="130">
        <v>45000</v>
      </c>
      <c r="JQ30" s="130"/>
      <c r="JR30" s="130">
        <v>32539</v>
      </c>
      <c r="JS30" s="130">
        <v>33098</v>
      </c>
      <c r="JT30" s="130">
        <v>83325</v>
      </c>
      <c r="JU30" s="130">
        <v>35940</v>
      </c>
      <c r="JV30" s="130">
        <v>12980</v>
      </c>
      <c r="JW30" s="130">
        <v>8046</v>
      </c>
      <c r="JX30" s="130"/>
      <c r="JY30" s="130">
        <v>154834</v>
      </c>
      <c r="JZ30" s="130">
        <v>135435</v>
      </c>
      <c r="KA30" s="130">
        <v>452054</v>
      </c>
      <c r="KB30" s="130">
        <v>1900000</v>
      </c>
      <c r="KC30" s="130">
        <v>41863</v>
      </c>
      <c r="KD30" s="130"/>
      <c r="KE30" s="130"/>
      <c r="KF30" s="130"/>
      <c r="KG30" s="130"/>
      <c r="KH30" s="130">
        <v>369250</v>
      </c>
      <c r="KI30" s="130"/>
      <c r="KJ30" s="130">
        <v>28186</v>
      </c>
      <c r="KK30" s="130">
        <v>55224</v>
      </c>
      <c r="KL30" s="130"/>
      <c r="KM30" s="130">
        <v>130052</v>
      </c>
      <c r="KN30" s="130"/>
      <c r="KO30" s="130"/>
      <c r="KP30" s="130">
        <v>79363</v>
      </c>
      <c r="KQ30" s="130"/>
      <c r="KR30" s="130">
        <v>160504</v>
      </c>
      <c r="KS30" s="130"/>
      <c r="KT30" s="130"/>
      <c r="KU30" s="130">
        <v>24062</v>
      </c>
      <c r="KV30" s="130"/>
      <c r="KW30" s="130">
        <v>20360</v>
      </c>
      <c r="KX30" s="130"/>
      <c r="KY30" s="130">
        <v>593000</v>
      </c>
      <c r="KZ30" s="130">
        <v>95535</v>
      </c>
      <c r="LA30" s="130"/>
      <c r="LB30" s="130"/>
      <c r="LC30" s="130">
        <v>27963</v>
      </c>
      <c r="LD30" s="130">
        <v>423179</v>
      </c>
      <c r="LE30" s="130">
        <v>55127</v>
      </c>
      <c r="LF30" s="130">
        <v>8603</v>
      </c>
      <c r="LG30" s="130">
        <v>68094</v>
      </c>
      <c r="LH30" s="130">
        <v>18758</v>
      </c>
      <c r="LI30" s="130"/>
      <c r="LJ30" s="130">
        <v>1386547</v>
      </c>
      <c r="LK30" s="130"/>
      <c r="LL30" s="130">
        <v>77171</v>
      </c>
      <c r="LM30" s="130">
        <v>322091</v>
      </c>
      <c r="LN30" s="130"/>
      <c r="LO30" s="130">
        <v>219713</v>
      </c>
      <c r="LP30" s="130">
        <v>64170</v>
      </c>
      <c r="LQ30" s="130"/>
      <c r="LR30" s="130"/>
      <c r="LS30" s="130">
        <v>82684</v>
      </c>
      <c r="LT30" s="130"/>
      <c r="LU30" s="130"/>
      <c r="LV30" s="130">
        <v>90214</v>
      </c>
      <c r="LW30" s="130">
        <v>65986</v>
      </c>
      <c r="LX30" s="130"/>
      <c r="LY30" s="130">
        <v>117517</v>
      </c>
      <c r="LZ30" s="130"/>
      <c r="MA30" s="130">
        <v>218246</v>
      </c>
      <c r="MB30" s="130"/>
      <c r="MC30" s="130">
        <v>109800</v>
      </c>
      <c r="MD30" s="130">
        <v>24326</v>
      </c>
      <c r="ME30" s="130"/>
      <c r="MF30" s="130">
        <v>15500</v>
      </c>
      <c r="MG30" s="130"/>
      <c r="MH30" s="130">
        <v>47068</v>
      </c>
      <c r="MI30" s="130">
        <v>13143</v>
      </c>
      <c r="MJ30" s="130">
        <v>45186</v>
      </c>
      <c r="MK30" s="130">
        <v>385577</v>
      </c>
      <c r="ML30" s="130">
        <v>14503</v>
      </c>
      <c r="MM30" s="130">
        <v>4938</v>
      </c>
      <c r="MN30" s="130">
        <v>29079</v>
      </c>
      <c r="MO30" s="130"/>
      <c r="MP30" s="130">
        <v>21088</v>
      </c>
      <c r="MR30" s="346">
        <f t="shared" si="1"/>
        <v>0</v>
      </c>
      <c r="MS30" s="346">
        <f t="shared" si="2"/>
        <v>1900000</v>
      </c>
      <c r="MT30" s="325">
        <f t="shared" si="6"/>
        <v>66297</v>
      </c>
      <c r="MU30" s="772">
        <f t="shared" si="4"/>
        <v>229</v>
      </c>
    </row>
    <row r="31" spans="1:359" ht="29" x14ac:dyDescent="0.35">
      <c r="A31" s="280" t="s">
        <v>93</v>
      </c>
      <c r="B31" s="35" t="s">
        <v>7</v>
      </c>
      <c r="C31" s="35" t="s">
        <v>4</v>
      </c>
      <c r="D31" s="60" t="s">
        <v>46</v>
      </c>
      <c r="E31" s="128">
        <f t="shared" si="5"/>
        <v>219286.85198555957</v>
      </c>
      <c r="F31" s="325"/>
      <c r="G31" s="876">
        <v>670028</v>
      </c>
      <c r="H31" s="902">
        <v>62075</v>
      </c>
      <c r="I31" s="839">
        <v>52710</v>
      </c>
      <c r="J31" s="750"/>
      <c r="K31" s="753">
        <v>15939</v>
      </c>
      <c r="L31" s="750">
        <v>18702</v>
      </c>
      <c r="M31" s="748">
        <v>1341075</v>
      </c>
      <c r="N31" s="748">
        <v>21210</v>
      </c>
      <c r="O31" s="748">
        <v>41652</v>
      </c>
      <c r="P31" s="880">
        <v>80914</v>
      </c>
      <c r="Q31" s="868">
        <v>28985</v>
      </c>
      <c r="R31" s="844">
        <v>8046</v>
      </c>
      <c r="S31" s="748"/>
      <c r="T31" s="748">
        <v>643648</v>
      </c>
      <c r="U31" s="880"/>
      <c r="V31" s="748">
        <v>1592922</v>
      </c>
      <c r="W31" s="806">
        <v>8603</v>
      </c>
      <c r="X31" s="748">
        <v>33674</v>
      </c>
      <c r="Y31" s="748">
        <v>242500</v>
      </c>
      <c r="Z31" s="748">
        <v>10031</v>
      </c>
      <c r="AA31" s="748">
        <v>48198</v>
      </c>
      <c r="AB31" s="902">
        <v>29000</v>
      </c>
      <c r="AC31" s="748">
        <v>390591</v>
      </c>
      <c r="AD31" s="748"/>
      <c r="AE31" s="748">
        <v>52540</v>
      </c>
      <c r="AF31" s="748"/>
      <c r="AG31" s="520"/>
      <c r="AH31" s="748">
        <v>15939</v>
      </c>
      <c r="AI31" s="748"/>
      <c r="AJ31" s="748">
        <v>18702</v>
      </c>
      <c r="AK31" s="661">
        <v>1322140</v>
      </c>
      <c r="AL31" s="391">
        <v>22813</v>
      </c>
      <c r="AM31" s="391"/>
      <c r="AN31" s="391">
        <v>1142888</v>
      </c>
      <c r="AO31" s="579">
        <v>41412</v>
      </c>
      <c r="AP31" s="880">
        <v>72990</v>
      </c>
      <c r="AQ31" s="391">
        <v>77776</v>
      </c>
      <c r="AR31" s="391">
        <v>29155</v>
      </c>
      <c r="AS31" s="839">
        <v>28985</v>
      </c>
      <c r="AT31" s="383"/>
      <c r="AU31" s="628">
        <v>7948</v>
      </c>
      <c r="AV31" s="554">
        <v>643648</v>
      </c>
      <c r="AW31" s="748">
        <v>136394</v>
      </c>
      <c r="AX31" s="661">
        <v>112883</v>
      </c>
      <c r="AY31" s="324">
        <v>1593000</v>
      </c>
      <c r="AZ31" s="526">
        <v>8486</v>
      </c>
      <c r="BA31" s="438">
        <v>7762</v>
      </c>
      <c r="BB31" s="338">
        <v>238877</v>
      </c>
      <c r="BC31" s="391">
        <v>10209</v>
      </c>
      <c r="BD31" s="661">
        <v>48402</v>
      </c>
      <c r="BE31" s="324">
        <v>389902</v>
      </c>
      <c r="BF31" s="750"/>
      <c r="BG31" s="240">
        <v>35727</v>
      </c>
      <c r="BH31" s="150"/>
      <c r="BI31" s="150"/>
      <c r="BJ31" s="150"/>
      <c r="BK31" s="129">
        <v>1318903</v>
      </c>
      <c r="BL31" s="150"/>
      <c r="BM31" s="135"/>
      <c r="BN31" s="129">
        <v>1125385</v>
      </c>
      <c r="BO31" s="149">
        <v>833319</v>
      </c>
      <c r="BP31" s="880">
        <v>70625</v>
      </c>
      <c r="BQ31" s="150"/>
      <c r="BR31" s="325">
        <v>72776</v>
      </c>
      <c r="BS31" s="135">
        <v>27697</v>
      </c>
      <c r="BT31" s="150"/>
      <c r="BU31" s="150"/>
      <c r="BV31" s="475"/>
      <c r="BW31" s="150"/>
      <c r="BX31" s="150"/>
      <c r="BY31" s="324">
        <v>145249</v>
      </c>
      <c r="BZ31" s="376"/>
      <c r="CA31" s="128">
        <v>166915</v>
      </c>
      <c r="CB31" s="149">
        <v>1176731</v>
      </c>
      <c r="CC31" s="150"/>
      <c r="CD31" s="150"/>
      <c r="CE31" s="150"/>
      <c r="CF31" s="554">
        <v>638367</v>
      </c>
      <c r="CG31" s="150"/>
      <c r="CH31" s="661">
        <v>115070</v>
      </c>
      <c r="CI31" s="433">
        <v>1560020</v>
      </c>
      <c r="CJ31" s="408">
        <v>1498642</v>
      </c>
      <c r="CK31" s="341"/>
      <c r="CL31" s="149">
        <v>236839</v>
      </c>
      <c r="CM31" s="391">
        <v>48705</v>
      </c>
      <c r="CN31" s="150"/>
      <c r="CO31" s="149">
        <v>63309</v>
      </c>
      <c r="CP31" s="150"/>
      <c r="CQ31" s="324">
        <v>398965</v>
      </c>
      <c r="CR31" s="150"/>
      <c r="CS31" s="325">
        <v>4555</v>
      </c>
      <c r="CT31" s="325">
        <v>830278</v>
      </c>
      <c r="CU31" s="325">
        <v>132100</v>
      </c>
      <c r="CV31" s="753"/>
      <c r="CW31" s="325">
        <v>34707</v>
      </c>
      <c r="CX31" s="325">
        <v>62479</v>
      </c>
      <c r="CY31" s="325"/>
      <c r="CZ31" s="325">
        <v>15844</v>
      </c>
      <c r="DA31" s="325"/>
      <c r="DB31" s="325">
        <v>118519</v>
      </c>
      <c r="DC31" s="325">
        <v>1272396</v>
      </c>
      <c r="DD31" s="325">
        <v>19853</v>
      </c>
      <c r="DE31" s="325">
        <v>22816</v>
      </c>
      <c r="DF31" s="325">
        <v>1125385</v>
      </c>
      <c r="DG31" s="880">
        <v>68549</v>
      </c>
      <c r="DH31" s="325">
        <v>33359</v>
      </c>
      <c r="DI31" s="325">
        <v>40123</v>
      </c>
      <c r="DJ31" s="325"/>
      <c r="DK31" s="325">
        <v>75576</v>
      </c>
      <c r="DL31" s="325">
        <v>64528</v>
      </c>
      <c r="DM31" s="325">
        <v>470816</v>
      </c>
      <c r="DN31" s="325">
        <v>18099</v>
      </c>
      <c r="DO31" s="325">
        <v>36990</v>
      </c>
      <c r="DP31" s="325">
        <v>60633</v>
      </c>
      <c r="DQ31" s="325">
        <v>29694</v>
      </c>
      <c r="DR31" s="325">
        <v>8046</v>
      </c>
      <c r="DS31" s="325">
        <v>139776</v>
      </c>
      <c r="DT31" s="325">
        <v>161905</v>
      </c>
      <c r="DU31" s="325">
        <v>455567</v>
      </c>
      <c r="DV31" s="325">
        <v>1160457</v>
      </c>
      <c r="DW31" s="325">
        <v>41863</v>
      </c>
      <c r="DX31" s="325">
        <v>35513</v>
      </c>
      <c r="DY31" s="325"/>
      <c r="DZ31" s="325">
        <v>68097</v>
      </c>
      <c r="EA31" s="325">
        <v>24747</v>
      </c>
      <c r="EB31" s="325">
        <v>15254</v>
      </c>
      <c r="EC31" s="325">
        <v>57960</v>
      </c>
      <c r="ED31" s="325">
        <v>620163</v>
      </c>
      <c r="EE31" s="325">
        <v>58590</v>
      </c>
      <c r="EF31" s="325"/>
      <c r="EG31" s="325"/>
      <c r="EH31" s="325">
        <v>439896</v>
      </c>
      <c r="EI31" s="325">
        <v>8603</v>
      </c>
      <c r="EJ31" s="325"/>
      <c r="EK31" s="325">
        <v>1385438</v>
      </c>
      <c r="EL31" s="325">
        <v>225698</v>
      </c>
      <c r="EM31" s="325">
        <v>10070</v>
      </c>
      <c r="EN31" s="325">
        <v>66297</v>
      </c>
      <c r="EO31" s="325">
        <v>16788</v>
      </c>
      <c r="EP31" s="325"/>
      <c r="EQ31" s="325"/>
      <c r="ER31" s="325">
        <v>388413</v>
      </c>
      <c r="ES31" s="325">
        <v>29069</v>
      </c>
      <c r="ET31" s="325">
        <v>66613</v>
      </c>
      <c r="EU31" s="325">
        <v>14120</v>
      </c>
      <c r="EV31" s="325">
        <v>50710</v>
      </c>
      <c r="EW31" s="325">
        <v>830278</v>
      </c>
      <c r="EX31" s="325">
        <v>4157</v>
      </c>
      <c r="EY31" s="325">
        <v>132100</v>
      </c>
      <c r="EZ31" s="753"/>
      <c r="FA31" s="325">
        <v>34707</v>
      </c>
      <c r="FB31" s="325">
        <v>61488</v>
      </c>
      <c r="FC31" s="325"/>
      <c r="FD31" s="325">
        <v>21285</v>
      </c>
      <c r="FE31" s="325">
        <v>15844</v>
      </c>
      <c r="FF31" s="325"/>
      <c r="FG31" s="325">
        <v>117381</v>
      </c>
      <c r="FH31" s="325">
        <v>1268570</v>
      </c>
      <c r="FI31" s="325">
        <v>19853</v>
      </c>
      <c r="FJ31" s="325">
        <v>22816</v>
      </c>
      <c r="FK31" s="325"/>
      <c r="FL31" s="325">
        <v>1116246</v>
      </c>
      <c r="FM31" s="325">
        <v>29573</v>
      </c>
      <c r="FN31" s="325">
        <v>155400</v>
      </c>
      <c r="FO31" s="325">
        <v>171544</v>
      </c>
      <c r="FP31" s="325">
        <v>33288</v>
      </c>
      <c r="FQ31" s="325">
        <v>40123</v>
      </c>
      <c r="FR31" s="325">
        <v>72776</v>
      </c>
      <c r="FS31" s="325">
        <v>26088</v>
      </c>
      <c r="FT31" s="325">
        <v>19750</v>
      </c>
      <c r="FU31" s="325">
        <v>21648</v>
      </c>
      <c r="FV31" s="325">
        <v>64528</v>
      </c>
      <c r="FW31" s="325">
        <v>18099</v>
      </c>
      <c r="FX31" s="325">
        <v>36770</v>
      </c>
      <c r="FY31" s="325">
        <v>59361</v>
      </c>
      <c r="FZ31" s="325"/>
      <c r="GA31" s="325">
        <v>36485</v>
      </c>
      <c r="GB31" s="325"/>
      <c r="GC31" s="325">
        <v>8046</v>
      </c>
      <c r="GD31" s="325">
        <v>137423</v>
      </c>
      <c r="GE31" s="325">
        <v>450310</v>
      </c>
      <c r="GF31" s="325">
        <v>1102509</v>
      </c>
      <c r="GG31" s="325">
        <v>41863</v>
      </c>
      <c r="GH31" s="325">
        <v>15254</v>
      </c>
      <c r="GI31" s="325">
        <v>57960</v>
      </c>
      <c r="GJ31" s="325">
        <v>620163</v>
      </c>
      <c r="GK31" s="325"/>
      <c r="GL31" s="325">
        <v>58590</v>
      </c>
      <c r="GM31" s="325">
        <v>7702</v>
      </c>
      <c r="GN31" s="325"/>
      <c r="GO31" s="325">
        <v>431746</v>
      </c>
      <c r="GP31" s="325">
        <v>8603</v>
      </c>
      <c r="GQ31" s="325">
        <v>68094</v>
      </c>
      <c r="GR31" s="325">
        <v>1386547</v>
      </c>
      <c r="GS31" s="325">
        <v>142772</v>
      </c>
      <c r="GT31" s="325"/>
      <c r="GU31" s="325">
        <v>64680</v>
      </c>
      <c r="GV31" s="325">
        <v>9975</v>
      </c>
      <c r="GW31" s="325">
        <v>66297</v>
      </c>
      <c r="GX31" s="325">
        <v>123797</v>
      </c>
      <c r="GY31" s="325">
        <v>16788</v>
      </c>
      <c r="GZ31" s="325">
        <v>202010</v>
      </c>
      <c r="HA31" s="325"/>
      <c r="HB31" s="325"/>
      <c r="HC31" s="325">
        <v>36120</v>
      </c>
      <c r="HD31" s="325">
        <v>386552</v>
      </c>
      <c r="HE31" s="325">
        <v>14503</v>
      </c>
      <c r="HF31" s="325">
        <v>29044</v>
      </c>
      <c r="HG31" s="325">
        <v>66613</v>
      </c>
      <c r="HH31" s="325">
        <v>14120</v>
      </c>
      <c r="HI31" s="325">
        <v>1554720</v>
      </c>
      <c r="HJ31" s="325">
        <v>50710</v>
      </c>
      <c r="HK31" s="325">
        <v>30046</v>
      </c>
      <c r="HL31" s="325">
        <v>39025</v>
      </c>
      <c r="HM31" s="325"/>
      <c r="HN31" s="325">
        <v>7423</v>
      </c>
      <c r="HO31" s="325">
        <v>57310</v>
      </c>
      <c r="HP31" s="325">
        <v>830278</v>
      </c>
      <c r="HQ31" s="325">
        <v>14020</v>
      </c>
      <c r="HR31" s="325">
        <v>132100</v>
      </c>
      <c r="HS31" s="325">
        <v>673460</v>
      </c>
      <c r="HT31" s="325">
        <v>34255</v>
      </c>
      <c r="HU31" s="325">
        <v>4045</v>
      </c>
      <c r="HV31" s="325">
        <v>76610</v>
      </c>
      <c r="HW31" s="325">
        <v>60600</v>
      </c>
      <c r="HX31" s="325"/>
      <c r="HY31" s="325">
        <v>21285</v>
      </c>
      <c r="HZ31" s="325">
        <v>10335</v>
      </c>
      <c r="IA31" s="130">
        <v>19782</v>
      </c>
      <c r="IB31" s="130">
        <v>50296</v>
      </c>
      <c r="IC31" s="150"/>
      <c r="ID31" s="130">
        <v>15939</v>
      </c>
      <c r="IE31" s="127"/>
      <c r="IF31" s="130">
        <v>113230</v>
      </c>
      <c r="IG31" s="130">
        <v>1066124</v>
      </c>
      <c r="IH31" s="130">
        <v>122994</v>
      </c>
      <c r="II31" s="130">
        <v>17833</v>
      </c>
      <c r="IJ31" s="130">
        <v>16379</v>
      </c>
      <c r="IK31" s="130">
        <v>1241108</v>
      </c>
      <c r="IL31" s="130">
        <v>19853</v>
      </c>
      <c r="IM31" s="130">
        <v>75000</v>
      </c>
      <c r="IN31" s="130">
        <v>8876</v>
      </c>
      <c r="IO31" s="130">
        <v>22682</v>
      </c>
      <c r="IP31" s="150"/>
      <c r="IQ31" s="130">
        <v>30168</v>
      </c>
      <c r="IR31" s="130">
        <v>42906</v>
      </c>
      <c r="IS31" s="130">
        <v>47941</v>
      </c>
      <c r="IT31" s="130">
        <v>159074</v>
      </c>
      <c r="IU31" s="130">
        <v>1114500</v>
      </c>
      <c r="IV31" s="130">
        <v>29523</v>
      </c>
      <c r="IW31" s="130">
        <v>151330</v>
      </c>
      <c r="IX31" s="130">
        <v>33288</v>
      </c>
      <c r="IY31" s="130">
        <v>40123</v>
      </c>
      <c r="IZ31" s="130">
        <v>71923</v>
      </c>
      <c r="JA31" s="130">
        <v>24475</v>
      </c>
      <c r="JB31" s="150"/>
      <c r="JC31" s="130">
        <v>25740</v>
      </c>
      <c r="JD31" s="130">
        <v>10019</v>
      </c>
      <c r="JE31" s="130">
        <v>276428</v>
      </c>
      <c r="JF31" s="130">
        <v>19653</v>
      </c>
      <c r="JG31" s="130">
        <v>15957</v>
      </c>
      <c r="JH31" s="130">
        <v>64528</v>
      </c>
      <c r="JI31" s="127"/>
      <c r="JJ31" s="349">
        <v>464346</v>
      </c>
      <c r="JK31" s="127"/>
      <c r="JL31" s="130">
        <v>17884</v>
      </c>
      <c r="JM31" s="150"/>
      <c r="JN31" s="150"/>
      <c r="JO31" s="130">
        <v>5748</v>
      </c>
      <c r="JP31" s="130">
        <v>36725</v>
      </c>
      <c r="JQ31" s="130">
        <v>57789</v>
      </c>
      <c r="JR31" s="150"/>
      <c r="JS31" s="130">
        <v>33098</v>
      </c>
      <c r="JT31" s="130">
        <v>83325</v>
      </c>
      <c r="JU31" s="130">
        <v>35940</v>
      </c>
      <c r="JV31" s="130">
        <v>12980</v>
      </c>
      <c r="JW31" s="130">
        <v>8017</v>
      </c>
      <c r="JX31" s="127"/>
      <c r="JY31" s="130">
        <v>158226</v>
      </c>
      <c r="JZ31" s="130">
        <v>135435</v>
      </c>
      <c r="KA31" s="130">
        <v>452084</v>
      </c>
      <c r="KB31" s="130">
        <v>2591035</v>
      </c>
      <c r="KC31" s="130">
        <v>41863</v>
      </c>
      <c r="KD31" s="150"/>
      <c r="KE31" s="150"/>
      <c r="KF31" s="130">
        <v>30720</v>
      </c>
      <c r="KG31" s="130">
        <v>24394</v>
      </c>
      <c r="KH31" s="130">
        <v>369250</v>
      </c>
      <c r="KI31" s="127"/>
      <c r="KJ31" s="130">
        <v>19189</v>
      </c>
      <c r="KK31" s="130">
        <v>55623</v>
      </c>
      <c r="KL31" s="130">
        <v>599199</v>
      </c>
      <c r="KM31" s="150"/>
      <c r="KN31" s="130">
        <v>56767</v>
      </c>
      <c r="KO31" s="130">
        <v>66083</v>
      </c>
      <c r="KP31" s="130">
        <v>66363</v>
      </c>
      <c r="KQ31" s="130">
        <v>7702</v>
      </c>
      <c r="KR31" s="130">
        <v>160504</v>
      </c>
      <c r="KS31" s="150"/>
      <c r="KT31" s="130">
        <v>18692</v>
      </c>
      <c r="KU31" s="130">
        <v>20522</v>
      </c>
      <c r="KV31" s="130">
        <v>17094</v>
      </c>
      <c r="KW31" s="130">
        <v>20233</v>
      </c>
      <c r="KX31" s="130">
        <v>8113</v>
      </c>
      <c r="KY31" s="130">
        <v>603650</v>
      </c>
      <c r="KZ31" s="130">
        <v>95000</v>
      </c>
      <c r="LA31" s="130">
        <v>30075</v>
      </c>
      <c r="LB31" s="130">
        <v>8300</v>
      </c>
      <c r="LC31" s="130">
        <v>27963</v>
      </c>
      <c r="LD31" s="130">
        <v>423179</v>
      </c>
      <c r="LE31" s="130">
        <v>49890</v>
      </c>
      <c r="LF31" s="130">
        <v>8603</v>
      </c>
      <c r="LG31" s="130">
        <v>68094</v>
      </c>
      <c r="LH31" s="130">
        <v>18452</v>
      </c>
      <c r="LI31" s="130">
        <v>26297</v>
      </c>
      <c r="LJ31" s="130">
        <v>1386547</v>
      </c>
      <c r="LK31" s="127"/>
      <c r="LL31" s="130">
        <v>77171</v>
      </c>
      <c r="LM31" s="130">
        <v>379448</v>
      </c>
      <c r="LN31" s="130">
        <v>142022</v>
      </c>
      <c r="LO31" s="130">
        <v>219713</v>
      </c>
      <c r="LP31" s="130">
        <v>64172</v>
      </c>
      <c r="LQ31" s="130">
        <v>9975</v>
      </c>
      <c r="LR31" s="130">
        <v>11058</v>
      </c>
      <c r="LS31" s="130">
        <v>82684</v>
      </c>
      <c r="LT31" s="130">
        <v>51271</v>
      </c>
      <c r="LU31" s="130">
        <v>415787</v>
      </c>
      <c r="LV31" s="130">
        <v>90214</v>
      </c>
      <c r="LW31" s="130">
        <v>65801</v>
      </c>
      <c r="LX31" s="130">
        <v>56428</v>
      </c>
      <c r="LY31" s="130">
        <v>117517</v>
      </c>
      <c r="LZ31" s="130">
        <v>16788</v>
      </c>
      <c r="MA31" s="130">
        <v>202010</v>
      </c>
      <c r="MB31" s="127"/>
      <c r="MC31" s="130">
        <v>84060</v>
      </c>
      <c r="MD31" s="130">
        <v>24326</v>
      </c>
      <c r="ME31" s="130">
        <v>60000</v>
      </c>
      <c r="MF31" s="130">
        <v>16500</v>
      </c>
      <c r="MG31" s="127"/>
      <c r="MH31" s="130">
        <v>47068</v>
      </c>
      <c r="MI31" s="130">
        <v>13143</v>
      </c>
      <c r="MJ31" s="130">
        <v>36120</v>
      </c>
      <c r="MK31" s="130">
        <v>385577</v>
      </c>
      <c r="ML31" s="130">
        <v>14503</v>
      </c>
      <c r="MM31" s="130">
        <v>4877</v>
      </c>
      <c r="MN31" s="130">
        <v>29079</v>
      </c>
      <c r="MO31" s="130">
        <v>64350</v>
      </c>
      <c r="MP31" s="130">
        <v>14120</v>
      </c>
      <c r="MR31" s="346">
        <f t="shared" si="1"/>
        <v>4045</v>
      </c>
      <c r="MS31" s="346">
        <f t="shared" si="2"/>
        <v>2591035</v>
      </c>
      <c r="MT31" s="325">
        <f t="shared" si="6"/>
        <v>52710</v>
      </c>
      <c r="MU31" s="772">
        <f t="shared" si="4"/>
        <v>277</v>
      </c>
    </row>
    <row r="32" spans="1:359" s="306" customFormat="1" ht="24" x14ac:dyDescent="0.35">
      <c r="A32" s="280" t="s">
        <v>94</v>
      </c>
      <c r="B32" s="313" t="s">
        <v>7</v>
      </c>
      <c r="C32" s="313" t="s">
        <v>154</v>
      </c>
      <c r="D32" s="406" t="s">
        <v>53</v>
      </c>
      <c r="E32" s="332">
        <f t="shared" si="5"/>
        <v>278.46677868852476</v>
      </c>
      <c r="F32" s="332"/>
      <c r="G32" s="844">
        <v>601.1</v>
      </c>
      <c r="H32" s="917">
        <v>405</v>
      </c>
      <c r="I32" s="844">
        <v>17.5</v>
      </c>
      <c r="J32" s="307">
        <v>1160.8</v>
      </c>
      <c r="K32" s="753">
        <v>2.5</v>
      </c>
      <c r="L32" s="753">
        <v>10.220000000000001</v>
      </c>
      <c r="M32" s="753">
        <v>343.56</v>
      </c>
      <c r="N32" s="666">
        <v>4.4000000000000004</v>
      </c>
      <c r="O32" s="753">
        <v>20.07</v>
      </c>
      <c r="P32" s="657">
        <v>42.15</v>
      </c>
      <c r="Q32" s="870">
        <v>9.2799999999999994</v>
      </c>
      <c r="R32" s="844">
        <v>1.5</v>
      </c>
      <c r="S32" s="753">
        <v>30.26</v>
      </c>
      <c r="T32" s="666">
        <v>601.1</v>
      </c>
      <c r="U32" s="888">
        <v>62.61</v>
      </c>
      <c r="V32" s="668">
        <v>519.70000000000005</v>
      </c>
      <c r="W32" s="809">
        <v>2.2999999999999998</v>
      </c>
      <c r="X32" s="666">
        <v>22.2</v>
      </c>
      <c r="Y32" s="666">
        <v>184.5</v>
      </c>
      <c r="Z32" s="666">
        <v>19.14</v>
      </c>
      <c r="AA32" s="753">
        <v>15.78</v>
      </c>
      <c r="AB32" s="905">
        <v>405</v>
      </c>
      <c r="AC32" s="712">
        <v>159.29</v>
      </c>
      <c r="AD32" s="394">
        <v>875</v>
      </c>
      <c r="AE32" s="307">
        <v>17.54</v>
      </c>
      <c r="AF32" s="666"/>
      <c r="AG32" s="135">
        <v>1160.8</v>
      </c>
      <c r="AH32" s="753">
        <v>2.5</v>
      </c>
      <c r="AI32" s="324">
        <v>18661</v>
      </c>
      <c r="AJ32" s="513">
        <v>10.220000000000001</v>
      </c>
      <c r="AK32" s="513">
        <v>343.56</v>
      </c>
      <c r="AL32" s="394">
        <v>4.4000000000000004</v>
      </c>
      <c r="AM32" s="394">
        <v>1015</v>
      </c>
      <c r="AN32" s="394">
        <v>390.97</v>
      </c>
      <c r="AO32" s="584">
        <v>19.134</v>
      </c>
      <c r="AP32" s="657">
        <v>42.15</v>
      </c>
      <c r="AQ32" s="394">
        <v>191</v>
      </c>
      <c r="AR32" s="394">
        <v>23.58</v>
      </c>
      <c r="AS32" s="844">
        <v>9.2799999999999994</v>
      </c>
      <c r="AT32" s="135">
        <v>784.51</v>
      </c>
      <c r="AU32" s="631">
        <v>1.5</v>
      </c>
      <c r="AV32" s="559">
        <v>601.1</v>
      </c>
      <c r="AW32" s="753">
        <v>61.74</v>
      </c>
      <c r="AX32" s="712">
        <v>48.01</v>
      </c>
      <c r="AY32" s="397">
        <v>519.4</v>
      </c>
      <c r="AZ32" s="526">
        <v>3</v>
      </c>
      <c r="BA32" s="439">
        <v>2542.1999999999998</v>
      </c>
      <c r="BB32" s="341">
        <v>184.5</v>
      </c>
      <c r="BC32" s="394">
        <v>19.14</v>
      </c>
      <c r="BD32" s="666">
        <v>15.78</v>
      </c>
      <c r="BE32" s="394">
        <v>159.29</v>
      </c>
      <c r="BF32" s="753">
        <v>1160.8</v>
      </c>
      <c r="BG32" s="307">
        <v>21.2</v>
      </c>
      <c r="BH32" s="332"/>
      <c r="BI32" s="332">
        <v>38.71</v>
      </c>
      <c r="BJ32" s="332">
        <v>460</v>
      </c>
      <c r="BK32" s="335">
        <v>385.8</v>
      </c>
      <c r="BL32" s="332"/>
      <c r="BM32" s="335">
        <v>110.3</v>
      </c>
      <c r="BN32" s="335">
        <v>395</v>
      </c>
      <c r="BO32" s="335">
        <v>352.79</v>
      </c>
      <c r="BP32" s="657">
        <v>41.23</v>
      </c>
      <c r="BQ32" s="332"/>
      <c r="BR32" s="332">
        <v>191</v>
      </c>
      <c r="BS32" s="335">
        <v>23.64</v>
      </c>
      <c r="BT32" s="332"/>
      <c r="BU32" s="332"/>
      <c r="BV32" s="481"/>
      <c r="BW32" s="332"/>
      <c r="BX32" s="332"/>
      <c r="BY32" s="307">
        <v>58.72</v>
      </c>
      <c r="BZ32" s="377"/>
      <c r="CA32" s="332"/>
      <c r="CB32" s="335">
        <v>1897.72</v>
      </c>
      <c r="CC32" s="332">
        <v>38.700000000000003</v>
      </c>
      <c r="CD32" s="332">
        <v>15.6</v>
      </c>
      <c r="CE32" s="332"/>
      <c r="CF32" s="559">
        <v>601.1</v>
      </c>
      <c r="CG32" s="332">
        <v>17.260000000000002</v>
      </c>
      <c r="CH32" s="704">
        <v>48.01</v>
      </c>
      <c r="CI32" s="443">
        <v>519.4</v>
      </c>
      <c r="CJ32" s="414">
        <v>494</v>
      </c>
      <c r="CK32" s="341"/>
      <c r="CL32" s="335">
        <v>184.5</v>
      </c>
      <c r="CM32" s="394">
        <v>14.81</v>
      </c>
      <c r="CN32" s="332"/>
      <c r="CO32" s="335">
        <v>12</v>
      </c>
      <c r="CP32" s="332"/>
      <c r="CQ32" s="394">
        <v>159.29</v>
      </c>
      <c r="CR32" s="332"/>
      <c r="CS32" s="332">
        <v>1.3</v>
      </c>
      <c r="CT32" s="332"/>
      <c r="CU32" s="332"/>
      <c r="CV32" s="753">
        <v>1160.8</v>
      </c>
      <c r="CW32" s="332">
        <v>21.2</v>
      </c>
      <c r="CX32" s="332">
        <v>38.590000000000003</v>
      </c>
      <c r="CY32" s="332"/>
      <c r="CZ32" s="332">
        <v>2.5</v>
      </c>
      <c r="DA32" s="332"/>
      <c r="DB32" s="332">
        <v>67.739999999999995</v>
      </c>
      <c r="DC32" s="332">
        <v>340.52</v>
      </c>
      <c r="DD32" s="332"/>
      <c r="DE32" s="332"/>
      <c r="DF32" s="332">
        <v>395</v>
      </c>
      <c r="DG32" s="657">
        <v>41.23</v>
      </c>
      <c r="DH32" s="332"/>
      <c r="DI32" s="332"/>
      <c r="DJ32" s="332"/>
      <c r="DK32" s="332"/>
      <c r="DL32" s="332"/>
      <c r="DM32" s="332"/>
      <c r="DN32" s="332"/>
      <c r="DO32" s="332"/>
      <c r="DP32" s="332">
        <v>38</v>
      </c>
      <c r="DQ32" s="332">
        <v>7.2</v>
      </c>
      <c r="DR32" s="332">
        <v>1.5</v>
      </c>
      <c r="DS32" s="332">
        <v>54.86</v>
      </c>
      <c r="DT32" s="332">
        <v>67.010000000000005</v>
      </c>
      <c r="DU32" s="332">
        <v>141.35</v>
      </c>
      <c r="DV32" s="332">
        <v>1897.72</v>
      </c>
      <c r="DW32" s="332">
        <v>34</v>
      </c>
      <c r="DX32" s="332">
        <v>38.700000000000003</v>
      </c>
      <c r="DY32" s="332"/>
      <c r="DZ32" s="332"/>
      <c r="EA32" s="332">
        <v>15.54</v>
      </c>
      <c r="EB32" s="332">
        <v>11.19</v>
      </c>
      <c r="EC32" s="332">
        <v>31.3</v>
      </c>
      <c r="ED32" s="332">
        <v>601</v>
      </c>
      <c r="EE32" s="332">
        <v>21.9</v>
      </c>
      <c r="EF32" s="332">
        <v>17.2</v>
      </c>
      <c r="EG32" s="332"/>
      <c r="EH32" s="332"/>
      <c r="EI32" s="332"/>
      <c r="EJ32" s="332"/>
      <c r="EK32" s="332">
        <v>489.26</v>
      </c>
      <c r="EL32" s="332"/>
      <c r="EM32" s="332">
        <v>6.14</v>
      </c>
      <c r="EN32" s="332"/>
      <c r="EO32" s="332">
        <v>10.8</v>
      </c>
      <c r="EP32" s="332"/>
      <c r="EQ32" s="332"/>
      <c r="ER32" s="332">
        <v>163.30000000000001</v>
      </c>
      <c r="ES32" s="332">
        <v>30.97</v>
      </c>
      <c r="ET32" s="332"/>
      <c r="EU32" s="332">
        <v>5.55</v>
      </c>
      <c r="EV32" s="332">
        <v>17.7</v>
      </c>
      <c r="EW32" s="332">
        <v>297.89999999999998</v>
      </c>
      <c r="EX32" s="332"/>
      <c r="EY32" s="332">
        <v>33.299999999999997</v>
      </c>
      <c r="EZ32" s="753">
        <v>1160.8</v>
      </c>
      <c r="FA32" s="332">
        <v>21.2</v>
      </c>
      <c r="FB32" s="332">
        <v>38.58</v>
      </c>
      <c r="FC32" s="332"/>
      <c r="FD32" s="332"/>
      <c r="FE32" s="332">
        <v>2.5</v>
      </c>
      <c r="FF32" s="332"/>
      <c r="FG32" s="332">
        <v>64.739999999999995</v>
      </c>
      <c r="FH32" s="332">
        <v>340.52</v>
      </c>
      <c r="FI32" s="332"/>
      <c r="FJ32" s="332">
        <v>28.6</v>
      </c>
      <c r="FK32" s="332"/>
      <c r="FL32" s="332">
        <v>395</v>
      </c>
      <c r="FM32" s="332"/>
      <c r="FN32" s="332"/>
      <c r="FO32" s="332">
        <v>33.020000000000003</v>
      </c>
      <c r="FP32" s="332"/>
      <c r="FQ32" s="332"/>
      <c r="FR32" s="332"/>
      <c r="FS32" s="332">
        <v>22.55</v>
      </c>
      <c r="FT32" s="332">
        <v>1.4</v>
      </c>
      <c r="FU32" s="332">
        <v>8.19</v>
      </c>
      <c r="FV32" s="332"/>
      <c r="FW32" s="332">
        <v>5.45</v>
      </c>
      <c r="FX32" s="332"/>
      <c r="FY32" s="332">
        <v>38</v>
      </c>
      <c r="FZ32" s="332">
        <v>14.7</v>
      </c>
      <c r="GA32" s="332"/>
      <c r="GB32" s="332"/>
      <c r="GC32" s="332">
        <v>1.5</v>
      </c>
      <c r="GD32" s="332">
        <v>49.59</v>
      </c>
      <c r="GE32" s="332">
        <v>141.35</v>
      </c>
      <c r="GF32" s="332">
        <v>1897.72</v>
      </c>
      <c r="GG32" s="332">
        <v>34</v>
      </c>
      <c r="GH32" s="332"/>
      <c r="GI32" s="332">
        <v>31.3</v>
      </c>
      <c r="GJ32" s="332">
        <v>607</v>
      </c>
      <c r="GK32" s="332">
        <v>60.27</v>
      </c>
      <c r="GL32" s="332">
        <v>21.9</v>
      </c>
      <c r="GM32" s="332">
        <v>18</v>
      </c>
      <c r="GN32" s="332"/>
      <c r="GO32" s="332">
        <v>145.80000000000001</v>
      </c>
      <c r="GP32" s="332">
        <v>2.2999999999999998</v>
      </c>
      <c r="GQ32" s="332"/>
      <c r="GR32" s="332"/>
      <c r="GS32" s="332">
        <v>101.1</v>
      </c>
      <c r="GT32" s="332"/>
      <c r="GU32" s="332">
        <v>41.8</v>
      </c>
      <c r="GV32" s="332">
        <v>6.14</v>
      </c>
      <c r="GW32" s="332"/>
      <c r="GX32" s="332">
        <v>109</v>
      </c>
      <c r="GY32" s="332">
        <v>10.8</v>
      </c>
      <c r="GZ32" s="332"/>
      <c r="HA32" s="332"/>
      <c r="HB32" s="332"/>
      <c r="HC32" s="332">
        <v>12.61</v>
      </c>
      <c r="HD32" s="332">
        <v>163.30000000000001</v>
      </c>
      <c r="HE32" s="332">
        <v>9</v>
      </c>
      <c r="HF32" s="332">
        <v>29</v>
      </c>
      <c r="HG32" s="332">
        <v>35.6</v>
      </c>
      <c r="HH32" s="332">
        <v>5.55</v>
      </c>
      <c r="HI32" s="332">
        <v>737.6</v>
      </c>
      <c r="HJ32" s="332">
        <v>17.7</v>
      </c>
      <c r="HK32" s="332">
        <v>12.3</v>
      </c>
      <c r="HL32" s="332">
        <v>7.1</v>
      </c>
      <c r="HM32" s="332"/>
      <c r="HN32" s="332">
        <v>7.2</v>
      </c>
      <c r="HO32" s="332">
        <v>57.5</v>
      </c>
      <c r="HP32" s="332">
        <v>261.89999999999998</v>
      </c>
      <c r="HQ32" s="332">
        <v>13.7</v>
      </c>
      <c r="HR32" s="332">
        <v>33.299999999999997</v>
      </c>
      <c r="HS32" s="332"/>
      <c r="HT32" s="332">
        <v>21.2</v>
      </c>
      <c r="HU32" s="332">
        <v>4</v>
      </c>
      <c r="HV32" s="332">
        <v>27.2</v>
      </c>
      <c r="HW32" s="332">
        <v>38.5</v>
      </c>
      <c r="HX32" s="332"/>
      <c r="HY32" s="332">
        <v>11.1</v>
      </c>
      <c r="HZ32" s="332">
        <v>24.6</v>
      </c>
      <c r="IA32" s="332"/>
      <c r="IB32" s="332"/>
      <c r="IC32" s="332"/>
      <c r="ID32" s="332">
        <v>2.5</v>
      </c>
      <c r="IE32" s="332"/>
      <c r="IF32" s="332">
        <v>62.8</v>
      </c>
      <c r="IG32" s="332">
        <v>732</v>
      </c>
      <c r="IH32" s="332">
        <v>22</v>
      </c>
      <c r="II32" s="332">
        <v>10</v>
      </c>
      <c r="IJ32" s="332">
        <v>6.7</v>
      </c>
      <c r="IK32" s="332">
        <v>340.5</v>
      </c>
      <c r="IL32" s="332">
        <v>4.3</v>
      </c>
      <c r="IM32" s="332">
        <v>17.899999999999999</v>
      </c>
      <c r="IN32" s="332"/>
      <c r="IO32" s="332">
        <v>28.6</v>
      </c>
      <c r="IP32" s="332"/>
      <c r="IQ32" s="332">
        <v>28</v>
      </c>
      <c r="IR32" s="332">
        <v>24</v>
      </c>
      <c r="IS32" s="332">
        <v>15.5</v>
      </c>
      <c r="IT32" s="332">
        <v>41.1</v>
      </c>
      <c r="IU32" s="332">
        <v>395</v>
      </c>
      <c r="IV32" s="332"/>
      <c r="IW32" s="332">
        <v>53.8</v>
      </c>
      <c r="IX32" s="332">
        <v>12.3</v>
      </c>
      <c r="IY32" s="332"/>
      <c r="IZ32" s="332">
        <v>191</v>
      </c>
      <c r="JA32" s="332">
        <v>241</v>
      </c>
      <c r="JB32" s="332"/>
      <c r="JC32" s="332">
        <v>20</v>
      </c>
      <c r="JD32" s="332">
        <v>11</v>
      </c>
      <c r="JE32" s="332">
        <v>105</v>
      </c>
      <c r="JF32" s="332">
        <v>1.4</v>
      </c>
      <c r="JG32" s="332">
        <v>26.6</v>
      </c>
      <c r="JH32" s="332">
        <v>43</v>
      </c>
      <c r="JI32" s="332"/>
      <c r="JJ32" s="349">
        <v>319</v>
      </c>
      <c r="JK32" s="332"/>
      <c r="JL32" s="332">
        <v>5.5</v>
      </c>
      <c r="JM32" s="332">
        <v>443.6</v>
      </c>
      <c r="JN32" s="332"/>
      <c r="JO32" s="332">
        <v>4.7</v>
      </c>
      <c r="JP32" s="332"/>
      <c r="JQ32" s="332">
        <v>38</v>
      </c>
      <c r="JR32" s="332">
        <v>14.7</v>
      </c>
      <c r="JS32" s="332"/>
      <c r="JT32" s="332">
        <v>27</v>
      </c>
      <c r="JU32" s="332"/>
      <c r="JV32" s="332"/>
      <c r="JW32" s="332"/>
      <c r="JX32" s="332">
        <v>520</v>
      </c>
      <c r="JY32" s="332">
        <v>1161.5999999999999</v>
      </c>
      <c r="JZ32" s="332">
        <v>49.4</v>
      </c>
      <c r="KA32" s="332">
        <v>133</v>
      </c>
      <c r="KB32" s="332">
        <v>1979</v>
      </c>
      <c r="KC32" s="332">
        <v>34</v>
      </c>
      <c r="KD32" s="332">
        <v>241</v>
      </c>
      <c r="KE32" s="332">
        <v>739</v>
      </c>
      <c r="KF32" s="332"/>
      <c r="KG32" s="332">
        <v>15.2</v>
      </c>
      <c r="KH32" s="332">
        <v>180.6</v>
      </c>
      <c r="KI32" s="332">
        <v>11.2</v>
      </c>
      <c r="KJ32" s="332"/>
      <c r="KK32" s="332">
        <v>31.3</v>
      </c>
      <c r="KL32" s="332">
        <v>607</v>
      </c>
      <c r="KM32" s="332"/>
      <c r="KN32" s="332">
        <v>21.9</v>
      </c>
      <c r="KO32" s="332">
        <v>27</v>
      </c>
      <c r="KP32" s="332">
        <v>24</v>
      </c>
      <c r="KQ32" s="332">
        <v>18</v>
      </c>
      <c r="KR32" s="332">
        <v>166</v>
      </c>
      <c r="KS32" s="332"/>
      <c r="KT32" s="332">
        <v>10</v>
      </c>
      <c r="KU32" s="332">
        <v>11.6</v>
      </c>
      <c r="KV32" s="332">
        <v>973.4</v>
      </c>
      <c r="KW32" s="332"/>
      <c r="KX32" s="332">
        <v>8.1</v>
      </c>
      <c r="KY32" s="332">
        <v>133.4</v>
      </c>
      <c r="KZ32" s="332"/>
      <c r="LA32" s="332">
        <v>14</v>
      </c>
      <c r="LB32" s="332">
        <v>3.3</v>
      </c>
      <c r="LC32" s="332">
        <v>29</v>
      </c>
      <c r="LD32" s="332">
        <v>142.30000000000001</v>
      </c>
      <c r="LE32" s="332">
        <v>38.200000000000003</v>
      </c>
      <c r="LF32" s="332">
        <v>2.2999999999999998</v>
      </c>
      <c r="LG32" s="332">
        <v>37</v>
      </c>
      <c r="LH32" s="332"/>
      <c r="LI32" s="332">
        <v>30.8</v>
      </c>
      <c r="LJ32" s="332"/>
      <c r="LK32" s="332">
        <v>455</v>
      </c>
      <c r="LL32" s="332">
        <v>1909</v>
      </c>
      <c r="LM32" s="332">
        <v>572</v>
      </c>
      <c r="LN32" s="332">
        <v>101.1</v>
      </c>
      <c r="LO32" s="332">
        <v>184.5</v>
      </c>
      <c r="LP32" s="332">
        <v>41.8</v>
      </c>
      <c r="LQ32" s="332">
        <v>5.8</v>
      </c>
      <c r="LR32" s="332">
        <v>64.400000000000006</v>
      </c>
      <c r="LS32" s="332">
        <v>59.1</v>
      </c>
      <c r="LT32" s="332">
        <v>15.2</v>
      </c>
      <c r="LU32" s="332">
        <v>829</v>
      </c>
      <c r="LV32" s="332">
        <v>35.799999999999997</v>
      </c>
      <c r="LW32" s="332"/>
      <c r="LX32" s="332"/>
      <c r="LY32" s="332"/>
      <c r="LZ32" s="332">
        <v>10.8</v>
      </c>
      <c r="MA32" s="332">
        <v>49.7</v>
      </c>
      <c r="MB32" s="332"/>
      <c r="MC32" s="332">
        <v>23</v>
      </c>
      <c r="MD32" s="332"/>
      <c r="ME32" s="332">
        <v>18.100000000000001</v>
      </c>
      <c r="MF32" s="332">
        <v>4.7</v>
      </c>
      <c r="MG32" s="332"/>
      <c r="MH32" s="332">
        <v>13.3</v>
      </c>
      <c r="MI32" s="332"/>
      <c r="MJ32" s="332"/>
      <c r="MK32" s="332">
        <v>163</v>
      </c>
      <c r="ML32" s="332"/>
      <c r="MM32" s="332"/>
      <c r="MN32" s="332">
        <v>29</v>
      </c>
      <c r="MO32" s="332"/>
      <c r="MP32" s="332">
        <v>5.6</v>
      </c>
      <c r="MR32" s="346">
        <f t="shared" si="1"/>
        <v>1.3</v>
      </c>
      <c r="MS32" s="346">
        <f t="shared" si="2"/>
        <v>18661</v>
      </c>
      <c r="MT32" s="332">
        <f t="shared" si="6"/>
        <v>34.799999999999997</v>
      </c>
      <c r="MU32" s="772">
        <f t="shared" si="4"/>
        <v>244</v>
      </c>
    </row>
    <row r="33" spans="1:359" ht="43.5" x14ac:dyDescent="0.35">
      <c r="A33" s="280" t="s">
        <v>95</v>
      </c>
      <c r="B33" s="51" t="s">
        <v>6</v>
      </c>
      <c r="C33" s="51" t="s">
        <v>154</v>
      </c>
      <c r="D33" s="66" t="s">
        <v>206</v>
      </c>
      <c r="E33" s="132">
        <f t="shared" si="5"/>
        <v>0.78112476744186055</v>
      </c>
      <c r="F33" s="326"/>
      <c r="G33" s="842">
        <v>0.62</v>
      </c>
      <c r="H33" s="903"/>
      <c r="I33" s="842"/>
      <c r="J33" s="751"/>
      <c r="K33" s="751"/>
      <c r="L33" s="751">
        <v>0.93</v>
      </c>
      <c r="M33" s="751">
        <v>0.53</v>
      </c>
      <c r="N33" s="664">
        <v>0.91</v>
      </c>
      <c r="O33" s="751"/>
      <c r="P33" s="625">
        <v>0.93</v>
      </c>
      <c r="Q33" s="826"/>
      <c r="R33" s="842"/>
      <c r="S33" s="751">
        <v>0.9</v>
      </c>
      <c r="T33" s="664">
        <v>0.67</v>
      </c>
      <c r="U33" s="881">
        <v>0.92830000000000001</v>
      </c>
      <c r="V33" s="666"/>
      <c r="W33" s="807">
        <v>0.89</v>
      </c>
      <c r="X33" s="664"/>
      <c r="Y33" s="664">
        <v>0.9</v>
      </c>
      <c r="Z33" s="664">
        <v>0.67700000000000005</v>
      </c>
      <c r="AA33" s="751">
        <v>0.73</v>
      </c>
      <c r="AB33" s="903"/>
      <c r="AC33" s="751">
        <v>0.6</v>
      </c>
      <c r="AD33" s="392"/>
      <c r="AE33" s="392"/>
      <c r="AF33" s="664"/>
      <c r="AG33" s="327"/>
      <c r="AH33" s="751">
        <v>0.93</v>
      </c>
      <c r="AI33" s="392"/>
      <c r="AJ33" s="246">
        <v>0.94</v>
      </c>
      <c r="AK33" s="634"/>
      <c r="AL33" s="246">
        <v>0.9</v>
      </c>
      <c r="AM33" s="246"/>
      <c r="AN33" s="392"/>
      <c r="AO33" s="582"/>
      <c r="AP33" s="889">
        <v>0.93</v>
      </c>
      <c r="AQ33" s="246">
        <v>0.82</v>
      </c>
      <c r="AR33" s="392">
        <v>0.82</v>
      </c>
      <c r="AS33" s="842">
        <v>0.876</v>
      </c>
      <c r="AT33" s="473"/>
      <c r="AU33" s="629"/>
      <c r="AV33" s="557">
        <v>0.67</v>
      </c>
      <c r="AW33" s="751">
        <v>0.92789999999999995</v>
      </c>
      <c r="AX33" s="664">
        <v>0.56999999999999995</v>
      </c>
      <c r="AY33" s="394"/>
      <c r="AZ33" s="524"/>
      <c r="BA33" s="436"/>
      <c r="BB33" s="339">
        <v>0.89</v>
      </c>
      <c r="BC33" s="392">
        <v>0.67713000000000001</v>
      </c>
      <c r="BD33" s="664">
        <v>0.64</v>
      </c>
      <c r="BE33" s="392"/>
      <c r="BF33" s="759"/>
      <c r="BG33" s="241">
        <v>0.92</v>
      </c>
      <c r="BH33" s="132" t="s">
        <v>337</v>
      </c>
      <c r="BI33" s="132" t="s">
        <v>337</v>
      </c>
      <c r="BJ33" s="132" t="s">
        <v>337</v>
      </c>
      <c r="BK33" s="151">
        <v>0.63</v>
      </c>
      <c r="BL33" s="132" t="s">
        <v>337</v>
      </c>
      <c r="BM33" s="144">
        <v>0.65</v>
      </c>
      <c r="BN33" s="134"/>
      <c r="BO33" s="134">
        <v>0.57199999999999995</v>
      </c>
      <c r="BP33" s="625">
        <v>0.93</v>
      </c>
      <c r="BQ33" s="132" t="s">
        <v>337</v>
      </c>
      <c r="BR33" s="326">
        <v>0.82</v>
      </c>
      <c r="BS33" s="144">
        <v>0.82</v>
      </c>
      <c r="BT33" s="132" t="s">
        <v>337</v>
      </c>
      <c r="BU33" s="132" t="s">
        <v>337</v>
      </c>
      <c r="BV33" s="482"/>
      <c r="BW33" s="132" t="s">
        <v>337</v>
      </c>
      <c r="BX33" s="132" t="s">
        <v>337</v>
      </c>
      <c r="BY33" s="339">
        <v>0.69769999999999999</v>
      </c>
      <c r="BZ33" s="378" t="s">
        <v>337</v>
      </c>
      <c r="CA33" s="132" t="s">
        <v>337</v>
      </c>
      <c r="CB33" s="144"/>
      <c r="CC33" s="132" t="s">
        <v>337</v>
      </c>
      <c r="CD33" s="132" t="s">
        <v>337</v>
      </c>
      <c r="CE33" s="132" t="s">
        <v>337</v>
      </c>
      <c r="CF33" s="557">
        <v>0.67</v>
      </c>
      <c r="CG33" s="132" t="s">
        <v>337</v>
      </c>
      <c r="CH33" s="664">
        <v>0.56999999999999995</v>
      </c>
      <c r="CI33" s="708"/>
      <c r="CJ33" s="415"/>
      <c r="CK33" s="339"/>
      <c r="CL33" s="144"/>
      <c r="CM33" s="392">
        <v>0.62070000000000003</v>
      </c>
      <c r="CN33" s="132" t="s">
        <v>337</v>
      </c>
      <c r="CO33" s="152"/>
      <c r="CP33" s="132" t="s">
        <v>337</v>
      </c>
      <c r="CQ33" s="246">
        <v>0.59</v>
      </c>
      <c r="CR33" s="132">
        <v>0.87000000000000011</v>
      </c>
      <c r="CS33" s="132" t="s">
        <v>337</v>
      </c>
      <c r="CT33" s="132">
        <v>0.6</v>
      </c>
      <c r="CU33" s="132" t="s">
        <v>337</v>
      </c>
      <c r="CV33" s="751"/>
      <c r="CW33" s="132">
        <v>0.91</v>
      </c>
      <c r="CX33" s="132" t="s">
        <v>337</v>
      </c>
      <c r="CY33" s="132" t="s">
        <v>337</v>
      </c>
      <c r="CZ33" s="132">
        <v>0.96</v>
      </c>
      <c r="DA33" s="132" t="s">
        <v>337</v>
      </c>
      <c r="DB33" s="132" t="s">
        <v>337</v>
      </c>
      <c r="DC33" s="132">
        <v>0.59</v>
      </c>
      <c r="DD33" s="132" t="s">
        <v>337</v>
      </c>
      <c r="DE33" s="132" t="s">
        <v>337</v>
      </c>
      <c r="DF33" s="132" t="s">
        <v>337</v>
      </c>
      <c r="DG33" s="881"/>
      <c r="DH33" s="132" t="s">
        <v>337</v>
      </c>
      <c r="DI33" s="132" t="s">
        <v>337</v>
      </c>
      <c r="DJ33" s="132" t="s">
        <v>337</v>
      </c>
      <c r="DK33" s="132" t="s">
        <v>337</v>
      </c>
      <c r="DL33" s="132" t="s">
        <v>337</v>
      </c>
      <c r="DM33" s="132" t="s">
        <v>337</v>
      </c>
      <c r="DN33" s="132" t="s">
        <v>337</v>
      </c>
      <c r="DO33" s="132" t="s">
        <v>337</v>
      </c>
      <c r="DP33" s="132" t="s">
        <v>337</v>
      </c>
      <c r="DQ33" s="132" t="s">
        <v>337</v>
      </c>
      <c r="DR33" s="132" t="s">
        <v>337</v>
      </c>
      <c r="DS33" s="132">
        <v>0.71</v>
      </c>
      <c r="DT33" s="132" t="s">
        <v>337</v>
      </c>
      <c r="DU33" s="132" t="s">
        <v>337</v>
      </c>
      <c r="DV33" s="132" t="s">
        <v>337</v>
      </c>
      <c r="DW33" s="132" t="s">
        <v>337</v>
      </c>
      <c r="DX33" s="132">
        <v>0.78</v>
      </c>
      <c r="DY33" s="132" t="s">
        <v>337</v>
      </c>
      <c r="DZ33" s="132" t="s">
        <v>337</v>
      </c>
      <c r="EA33" s="132" t="s">
        <v>337</v>
      </c>
      <c r="EB33" s="132" t="s">
        <v>337</v>
      </c>
      <c r="EC33" s="132" t="s">
        <v>337</v>
      </c>
      <c r="ED33" s="132">
        <v>0.67</v>
      </c>
      <c r="EE33" s="132" t="s">
        <v>337</v>
      </c>
      <c r="EF33" s="132" t="s">
        <v>337</v>
      </c>
      <c r="EG33" s="132" t="s">
        <v>337</v>
      </c>
      <c r="EH33" s="132" t="s">
        <v>337</v>
      </c>
      <c r="EI33" s="132" t="s">
        <v>337</v>
      </c>
      <c r="EJ33" s="132" t="s">
        <v>337</v>
      </c>
      <c r="EK33" s="132" t="s">
        <v>337</v>
      </c>
      <c r="EL33" s="132" t="s">
        <v>337</v>
      </c>
      <c r="EM33" s="132" t="s">
        <v>337</v>
      </c>
      <c r="EN33" s="132" t="s">
        <v>337</v>
      </c>
      <c r="EO33" s="132" t="s">
        <v>337</v>
      </c>
      <c r="EP33" s="132" t="s">
        <v>337</v>
      </c>
      <c r="EQ33" s="132" t="s">
        <v>337</v>
      </c>
      <c r="ER33" s="132" t="s">
        <v>337</v>
      </c>
      <c r="ES33" s="132">
        <v>0.87000000000000011</v>
      </c>
      <c r="ET33" s="132" t="s">
        <v>337</v>
      </c>
      <c r="EU33" s="132" t="s">
        <v>337</v>
      </c>
      <c r="EV33" s="132" t="s">
        <v>337</v>
      </c>
      <c r="EW33" s="132">
        <v>0.61</v>
      </c>
      <c r="EX33" s="132" t="s">
        <v>337</v>
      </c>
      <c r="EY33" s="132">
        <v>0.96</v>
      </c>
      <c r="EZ33" s="751"/>
      <c r="FA33" s="132">
        <v>0.91</v>
      </c>
      <c r="FB33" s="132" t="s">
        <v>337</v>
      </c>
      <c r="FC33" s="132" t="s">
        <v>337</v>
      </c>
      <c r="FD33" s="132" t="s">
        <v>337</v>
      </c>
      <c r="FE33" s="132" t="s">
        <v>337</v>
      </c>
      <c r="FF33" s="132" t="s">
        <v>337</v>
      </c>
      <c r="FG33" s="132">
        <v>0.81</v>
      </c>
      <c r="FH33" s="132">
        <v>0.59</v>
      </c>
      <c r="FI33" s="132">
        <v>0.8</v>
      </c>
      <c r="FJ33" s="132">
        <v>0.63</v>
      </c>
      <c r="FK33" s="132" t="s">
        <v>337</v>
      </c>
      <c r="FL33" s="132" t="s">
        <v>337</v>
      </c>
      <c r="FM33" s="132" t="s">
        <v>337</v>
      </c>
      <c r="FN33" s="132" t="s">
        <v>337</v>
      </c>
      <c r="FO33" s="132" t="s">
        <v>337</v>
      </c>
      <c r="FP33" s="132" t="s">
        <v>337</v>
      </c>
      <c r="FQ33" s="132" t="s">
        <v>337</v>
      </c>
      <c r="FR33" s="132">
        <v>0.82000000000000006</v>
      </c>
      <c r="FS33" s="132">
        <v>0.72</v>
      </c>
      <c r="FT33" s="132" t="s">
        <v>337</v>
      </c>
      <c r="FU33" s="132" t="s">
        <v>337</v>
      </c>
      <c r="FV33" s="132" t="s">
        <v>337</v>
      </c>
      <c r="FW33" s="132" t="s">
        <v>337</v>
      </c>
      <c r="FX33" s="132" t="s">
        <v>337</v>
      </c>
      <c r="FY33" s="132" t="s">
        <v>337</v>
      </c>
      <c r="FZ33" s="132" t="s">
        <v>337</v>
      </c>
      <c r="GA33" s="132" t="s">
        <v>337</v>
      </c>
      <c r="GB33" s="132" t="s">
        <v>337</v>
      </c>
      <c r="GC33" s="132" t="s">
        <v>337</v>
      </c>
      <c r="GD33" s="132">
        <v>0.56000000000000005</v>
      </c>
      <c r="GE33" s="132" t="s">
        <v>337</v>
      </c>
      <c r="GF33" s="132" t="s">
        <v>337</v>
      </c>
      <c r="GG33" s="132" t="s">
        <v>337</v>
      </c>
      <c r="GH33" s="132">
        <v>0.59</v>
      </c>
      <c r="GI33" s="132">
        <v>0.89</v>
      </c>
      <c r="GJ33" s="132">
        <v>0.66</v>
      </c>
      <c r="GK33" s="132" t="s">
        <v>337</v>
      </c>
      <c r="GL33" s="132" t="s">
        <v>337</v>
      </c>
      <c r="GM33" s="132" t="s">
        <v>337</v>
      </c>
      <c r="GN33" s="132" t="s">
        <v>337</v>
      </c>
      <c r="GO33" s="132" t="s">
        <v>337</v>
      </c>
      <c r="GP33" s="132" t="s">
        <v>337</v>
      </c>
      <c r="GQ33" s="132" t="s">
        <v>337</v>
      </c>
      <c r="GR33" s="132">
        <v>0.7</v>
      </c>
      <c r="GS33" s="132" t="s">
        <v>337</v>
      </c>
      <c r="GT33" s="132">
        <v>0.86999999999999988</v>
      </c>
      <c r="GU33" s="132" t="s">
        <v>337</v>
      </c>
      <c r="GV33" s="132" t="s">
        <v>337</v>
      </c>
      <c r="GW33" s="132" t="s">
        <v>337</v>
      </c>
      <c r="GX33" s="132">
        <v>0.81</v>
      </c>
      <c r="GY33" s="132" t="s">
        <v>337</v>
      </c>
      <c r="GZ33" s="132" t="s">
        <v>337</v>
      </c>
      <c r="HA33" s="132" t="s">
        <v>337</v>
      </c>
      <c r="HB33" s="132" t="s">
        <v>337</v>
      </c>
      <c r="HC33" s="132" t="s">
        <v>337</v>
      </c>
      <c r="HD33" s="132" t="s">
        <v>337</v>
      </c>
      <c r="HE33" s="132">
        <v>0.82000000000000006</v>
      </c>
      <c r="HF33" s="132">
        <v>0.75</v>
      </c>
      <c r="HG33" s="132" t="s">
        <v>337</v>
      </c>
      <c r="HH33" s="132" t="s">
        <v>337</v>
      </c>
      <c r="HI33" s="132" t="s">
        <v>337</v>
      </c>
      <c r="HJ33" s="132" t="s">
        <v>337</v>
      </c>
      <c r="HK33" s="132" t="s">
        <v>337</v>
      </c>
      <c r="HL33" s="132" t="s">
        <v>337</v>
      </c>
      <c r="HM33" s="132" t="s">
        <v>337</v>
      </c>
      <c r="HN33" s="132" t="s">
        <v>337</v>
      </c>
      <c r="HO33" s="132">
        <v>0.83000000000000007</v>
      </c>
      <c r="HP33" s="132" t="s">
        <v>337</v>
      </c>
      <c r="HQ33" s="132" t="s">
        <v>337</v>
      </c>
      <c r="HR33" s="132">
        <v>0.94000000000000006</v>
      </c>
      <c r="HS33" s="132" t="s">
        <v>337</v>
      </c>
      <c r="HT33" s="132" t="s">
        <v>337</v>
      </c>
      <c r="HU33" s="132" t="s">
        <v>337</v>
      </c>
      <c r="HV33" s="326"/>
      <c r="HW33" s="132" t="s">
        <v>337</v>
      </c>
      <c r="HX33" s="132" t="s">
        <v>337</v>
      </c>
      <c r="HY33" s="132">
        <v>0.76</v>
      </c>
      <c r="HZ33" s="132" t="s">
        <v>337</v>
      </c>
      <c r="IA33" s="132" t="s">
        <v>337</v>
      </c>
      <c r="IB33" s="132" t="s">
        <v>337</v>
      </c>
      <c r="IC33" s="132" t="s">
        <v>337</v>
      </c>
      <c r="ID33" s="132">
        <v>0.96</v>
      </c>
      <c r="IE33" s="132" t="s">
        <v>337</v>
      </c>
      <c r="IF33" s="132" t="s">
        <v>337</v>
      </c>
      <c r="IG33" s="132" t="s">
        <v>337</v>
      </c>
      <c r="IH33" s="132" t="s">
        <v>337</v>
      </c>
      <c r="II33" s="132">
        <v>0.89999999999999991</v>
      </c>
      <c r="IJ33" s="132" t="s">
        <v>337</v>
      </c>
      <c r="IK33" s="132">
        <v>0.61</v>
      </c>
      <c r="IL33" s="132" t="s">
        <v>337</v>
      </c>
      <c r="IM33" s="132" t="s">
        <v>337</v>
      </c>
      <c r="IN33" s="132" t="s">
        <v>337</v>
      </c>
      <c r="IO33" s="132" t="s">
        <v>337</v>
      </c>
      <c r="IP33" s="132" t="s">
        <v>337</v>
      </c>
      <c r="IQ33" s="132" t="s">
        <v>337</v>
      </c>
      <c r="IR33" s="132">
        <v>0.98</v>
      </c>
      <c r="IS33" s="132" t="s">
        <v>337</v>
      </c>
      <c r="IT33" s="132">
        <v>0.7</v>
      </c>
      <c r="IU33" s="132" t="s">
        <v>337</v>
      </c>
      <c r="IV33" s="132">
        <v>0.85000000000000009</v>
      </c>
      <c r="IW33" s="132" t="s">
        <v>337</v>
      </c>
      <c r="IX33" s="132" t="s">
        <v>337</v>
      </c>
      <c r="IY33" s="132" t="s">
        <v>337</v>
      </c>
      <c r="IZ33" s="132" t="s">
        <v>337</v>
      </c>
      <c r="JA33" s="132">
        <v>0.61</v>
      </c>
      <c r="JB33" s="132" t="s">
        <v>337</v>
      </c>
      <c r="JC33" s="132" t="s">
        <v>337</v>
      </c>
      <c r="JD33" s="132" t="s">
        <v>337</v>
      </c>
      <c r="JE33" s="132">
        <v>0.84000000000000008</v>
      </c>
      <c r="JF33" s="132" t="s">
        <v>337</v>
      </c>
      <c r="JG33" s="132" t="s">
        <v>337</v>
      </c>
      <c r="JH33" s="132" t="s">
        <v>337</v>
      </c>
      <c r="JI33" s="132" t="s">
        <v>337</v>
      </c>
      <c r="JJ33" s="132" t="s">
        <v>337</v>
      </c>
      <c r="JK33" s="132" t="s">
        <v>337</v>
      </c>
      <c r="JL33" s="132" t="s">
        <v>337</v>
      </c>
      <c r="JM33" s="132" t="s">
        <v>337</v>
      </c>
      <c r="JN33" s="132" t="s">
        <v>337</v>
      </c>
      <c r="JO33" s="132" t="s">
        <v>337</v>
      </c>
      <c r="JP33" s="132" t="s">
        <v>337</v>
      </c>
      <c r="JQ33" s="132" t="s">
        <v>337</v>
      </c>
      <c r="JR33" s="132" t="s">
        <v>337</v>
      </c>
      <c r="JS33" s="132" t="s">
        <v>337</v>
      </c>
      <c r="JT33" s="132" t="s">
        <v>337</v>
      </c>
      <c r="JU33" s="132" t="s">
        <v>337</v>
      </c>
      <c r="JV33" s="132" t="s">
        <v>337</v>
      </c>
      <c r="JW33" s="132" t="s">
        <v>337</v>
      </c>
      <c r="JX33" s="132" t="s">
        <v>337</v>
      </c>
      <c r="JY33" s="132" t="s">
        <v>337</v>
      </c>
      <c r="JZ33" s="132" t="s">
        <v>337</v>
      </c>
      <c r="KA33" s="132" t="s">
        <v>337</v>
      </c>
      <c r="KB33" s="132" t="s">
        <v>337</v>
      </c>
      <c r="KC33" s="132" t="s">
        <v>337</v>
      </c>
      <c r="KD33" s="132" t="s">
        <v>337</v>
      </c>
      <c r="KE33" s="132" t="s">
        <v>337</v>
      </c>
      <c r="KF33" s="132" t="s">
        <v>337</v>
      </c>
      <c r="KG33" s="132" t="s">
        <v>337</v>
      </c>
      <c r="KH33" s="132" t="s">
        <v>337</v>
      </c>
      <c r="KI33" s="132" t="s">
        <v>337</v>
      </c>
      <c r="KJ33" s="132" t="s">
        <v>337</v>
      </c>
      <c r="KK33" s="132">
        <v>0.91</v>
      </c>
      <c r="KL33" s="132">
        <v>0.68</v>
      </c>
      <c r="KM33" s="132" t="s">
        <v>337</v>
      </c>
      <c r="KN33" s="132" t="s">
        <v>337</v>
      </c>
      <c r="KO33" s="132" t="s">
        <v>337</v>
      </c>
      <c r="KP33" s="132">
        <v>0.87999999999999989</v>
      </c>
      <c r="KQ33" s="132" t="s">
        <v>337</v>
      </c>
      <c r="KR33" s="132">
        <v>0.87</v>
      </c>
      <c r="KS33" s="132" t="s">
        <v>337</v>
      </c>
      <c r="KT33" s="132" t="s">
        <v>337</v>
      </c>
      <c r="KU33" s="132" t="s">
        <v>337</v>
      </c>
      <c r="KV33" s="132" t="s">
        <v>337</v>
      </c>
      <c r="KW33" s="132" t="s">
        <v>337</v>
      </c>
      <c r="KX33" s="132" t="s">
        <v>337</v>
      </c>
      <c r="KY33" s="132" t="s">
        <v>337</v>
      </c>
      <c r="KZ33" s="132" t="s">
        <v>337</v>
      </c>
      <c r="LA33" s="132" t="s">
        <v>337</v>
      </c>
      <c r="LB33" s="132" t="s">
        <v>337</v>
      </c>
      <c r="LC33" s="132" t="s">
        <v>337</v>
      </c>
      <c r="LD33" s="132" t="s">
        <v>337</v>
      </c>
      <c r="LE33" s="132">
        <v>0.84000000000000008</v>
      </c>
      <c r="LF33" s="132" t="s">
        <v>337</v>
      </c>
      <c r="LG33" s="132" t="s">
        <v>337</v>
      </c>
      <c r="LH33" s="132" t="s">
        <v>337</v>
      </c>
      <c r="LI33" s="132">
        <v>0.76</v>
      </c>
      <c r="LJ33" s="132" t="s">
        <v>337</v>
      </c>
      <c r="LK33" s="132" t="s">
        <v>337</v>
      </c>
      <c r="LL33" s="132" t="s">
        <v>337</v>
      </c>
      <c r="LM33" s="132" t="s">
        <v>337</v>
      </c>
      <c r="LN33" s="132" t="s">
        <v>337</v>
      </c>
      <c r="LO33" s="132" t="s">
        <v>337</v>
      </c>
      <c r="LP33" s="132" t="s">
        <v>337</v>
      </c>
      <c r="LQ33" s="132" t="s">
        <v>337</v>
      </c>
      <c r="LR33" s="132" t="s">
        <v>337</v>
      </c>
      <c r="LS33" s="132" t="s">
        <v>337</v>
      </c>
      <c r="LT33" s="132" t="s">
        <v>337</v>
      </c>
      <c r="LU33" s="132" t="s">
        <v>337</v>
      </c>
      <c r="LV33" s="132">
        <v>0.91999999999999993</v>
      </c>
      <c r="LW33" s="132" t="s">
        <v>337</v>
      </c>
      <c r="LX33" s="132">
        <v>0.83</v>
      </c>
      <c r="LY33" s="132" t="s">
        <v>337</v>
      </c>
      <c r="LZ33" s="132" t="s">
        <v>337</v>
      </c>
      <c r="MA33" s="132" t="s">
        <v>337</v>
      </c>
      <c r="MB33" s="132" t="s">
        <v>337</v>
      </c>
      <c r="MC33" s="132" t="s">
        <v>337</v>
      </c>
      <c r="MD33" s="132" t="s">
        <v>337</v>
      </c>
      <c r="ME33" s="132">
        <v>0.82000000000000006</v>
      </c>
      <c r="MF33" s="132" t="s">
        <v>337</v>
      </c>
      <c r="MG33" s="132" t="s">
        <v>337</v>
      </c>
      <c r="MH33" s="132" t="s">
        <v>337</v>
      </c>
      <c r="MI33" s="132" t="s">
        <v>337</v>
      </c>
      <c r="MJ33" s="132" t="s">
        <v>337</v>
      </c>
      <c r="MK33" s="132" t="s">
        <v>337</v>
      </c>
      <c r="ML33" s="132" t="s">
        <v>337</v>
      </c>
      <c r="MM33" s="132" t="s">
        <v>337</v>
      </c>
      <c r="MN33" s="132" t="s">
        <v>337</v>
      </c>
      <c r="MO33" s="132">
        <v>0.93</v>
      </c>
      <c r="MP33" s="132" t="s">
        <v>337</v>
      </c>
      <c r="MR33" s="353">
        <f t="shared" si="1"/>
        <v>0.53</v>
      </c>
      <c r="MS33" s="353">
        <f t="shared" si="2"/>
        <v>0.98</v>
      </c>
      <c r="MT33" s="326">
        <f t="shared" si="6"/>
        <v>0.82</v>
      </c>
      <c r="MU33" s="772">
        <f t="shared" si="4"/>
        <v>86</v>
      </c>
    </row>
    <row r="34" spans="1:359" ht="24" x14ac:dyDescent="0.35">
      <c r="A34" s="280" t="s">
        <v>96</v>
      </c>
      <c r="B34" s="44" t="s">
        <v>7</v>
      </c>
      <c r="C34" s="44" t="s">
        <v>154</v>
      </c>
      <c r="D34" s="63" t="s">
        <v>55</v>
      </c>
      <c r="E34" s="153">
        <f t="shared" si="5"/>
        <v>6.6189760026298505E-2</v>
      </c>
      <c r="F34" s="330"/>
      <c r="G34" s="842">
        <v>3.5000000000000003E-2</v>
      </c>
      <c r="H34" s="903"/>
      <c r="I34" s="842">
        <v>4.1000000000000002E-2</v>
      </c>
      <c r="J34" s="751">
        <v>4.4999999999999998E-2</v>
      </c>
      <c r="K34" s="751">
        <v>0.02</v>
      </c>
      <c r="L34" s="751">
        <v>2.5999999999999999E-2</v>
      </c>
      <c r="M34" s="751">
        <v>3.4000000000000002E-2</v>
      </c>
      <c r="N34" s="664">
        <v>4.2000000000000003E-2</v>
      </c>
      <c r="O34" s="751">
        <v>3.3000000000000002E-2</v>
      </c>
      <c r="P34" s="881">
        <v>2.8000000000000001E-2</v>
      </c>
      <c r="Q34" s="826">
        <v>2.5</v>
      </c>
      <c r="R34" s="842">
        <v>3.9E-2</v>
      </c>
      <c r="S34" s="751">
        <v>2.1999999999999999E-2</v>
      </c>
      <c r="T34" s="664">
        <v>3.5999999999999997E-2</v>
      </c>
      <c r="U34" s="881">
        <v>2.7E-2</v>
      </c>
      <c r="V34" s="452">
        <v>4.1000000000000002E-2</v>
      </c>
      <c r="W34" s="807">
        <v>3.9E-2</v>
      </c>
      <c r="X34" s="664">
        <v>4.7E-2</v>
      </c>
      <c r="Y34" s="664">
        <v>2.8000000000000001E-2</v>
      </c>
      <c r="Z34" s="664">
        <v>7.2999999999999995E-2</v>
      </c>
      <c r="AA34" s="751">
        <v>2.1000000000000001E-2</v>
      </c>
      <c r="AB34" s="903">
        <v>4.2999999999999997E-2</v>
      </c>
      <c r="AC34" s="751">
        <v>4.1000000000000002E-2</v>
      </c>
      <c r="AD34" s="392"/>
      <c r="AE34" s="392">
        <v>5.8999999999999997E-2</v>
      </c>
      <c r="AF34" s="664"/>
      <c r="AG34" s="144">
        <v>5.5E-2</v>
      </c>
      <c r="AH34" s="751">
        <v>2.5499999999999998E-2</v>
      </c>
      <c r="AI34" s="392">
        <v>4.2999999999999997E-2</v>
      </c>
      <c r="AJ34" s="392">
        <v>2.9000000000000001E-2</v>
      </c>
      <c r="AK34" s="664">
        <v>3.9E-2</v>
      </c>
      <c r="AL34" s="392">
        <v>5.6000000000000001E-2</v>
      </c>
      <c r="AM34" s="392">
        <v>3.7999999999999999E-2</v>
      </c>
      <c r="AN34" s="392">
        <v>3.2000000000000001E-2</v>
      </c>
      <c r="AO34" s="582">
        <v>3.3000000000000002E-2</v>
      </c>
      <c r="AP34" s="889">
        <v>1.9E-2</v>
      </c>
      <c r="AQ34" s="392"/>
      <c r="AR34" s="392">
        <v>4.5999999999999999E-2</v>
      </c>
      <c r="AS34" s="842">
        <v>0.03</v>
      </c>
      <c r="AT34" s="144">
        <v>4.2000000000000003E-2</v>
      </c>
      <c r="AU34" s="629">
        <v>6.2E-2</v>
      </c>
      <c r="AV34" s="557">
        <v>0.04</v>
      </c>
      <c r="AW34" s="751">
        <v>3.125E-2</v>
      </c>
      <c r="AX34" s="664">
        <v>5.8999999999999997E-2</v>
      </c>
      <c r="AY34" s="394"/>
      <c r="AZ34" s="524">
        <v>3.4000000000000002E-2</v>
      </c>
      <c r="BA34" s="436">
        <v>4.5999999999999999E-2</v>
      </c>
      <c r="BB34" s="339">
        <v>4.2000000000000003E-2</v>
      </c>
      <c r="BC34" s="392">
        <v>6.982248520710059E-2</v>
      </c>
      <c r="BD34" s="664">
        <v>2.1999999999999999E-2</v>
      </c>
      <c r="BE34" s="392">
        <v>4.1000000000000002E-2</v>
      </c>
      <c r="BF34" s="751">
        <v>5.8000000000000003E-2</v>
      </c>
      <c r="BG34" s="241">
        <v>3.2000000000000001E-2</v>
      </c>
      <c r="BH34" s="247"/>
      <c r="BI34" s="247">
        <v>0.05</v>
      </c>
      <c r="BJ34" s="247">
        <v>0.04</v>
      </c>
      <c r="BK34" s="154">
        <v>3.9E-2</v>
      </c>
      <c r="BL34" s="247"/>
      <c r="BM34" s="144">
        <v>0.04</v>
      </c>
      <c r="BN34" s="144">
        <v>3.1E-2</v>
      </c>
      <c r="BO34" s="144">
        <v>3.9E-2</v>
      </c>
      <c r="BP34" s="881">
        <v>3.5000000000000003E-2</v>
      </c>
      <c r="BQ34" s="247"/>
      <c r="BR34" s="247">
        <v>0.08</v>
      </c>
      <c r="BS34" s="144">
        <v>6.7000000000000004E-2</v>
      </c>
      <c r="BT34" s="247"/>
      <c r="BU34" s="247">
        <v>0.05</v>
      </c>
      <c r="BV34" s="480"/>
      <c r="BW34" s="247"/>
      <c r="BX34" s="247"/>
      <c r="BY34" s="339">
        <v>8.1000000000000003E-2</v>
      </c>
      <c r="BZ34" s="379"/>
      <c r="CA34" s="247"/>
      <c r="CB34" s="144">
        <v>5.8999999999999997E-2</v>
      </c>
      <c r="CC34" s="247">
        <v>0.06</v>
      </c>
      <c r="CD34" s="247">
        <v>0.06</v>
      </c>
      <c r="CE34" s="247"/>
      <c r="CF34" s="557">
        <v>4.2999999999999997E-2</v>
      </c>
      <c r="CG34" s="247">
        <v>0.04</v>
      </c>
      <c r="CH34" s="664">
        <v>6.9000000000000006E-2</v>
      </c>
      <c r="CI34" s="708">
        <v>3.7999999999999999E-2</v>
      </c>
      <c r="CJ34" s="413">
        <v>7.9000000000000001E-2</v>
      </c>
      <c r="CK34" s="339"/>
      <c r="CL34" s="144">
        <v>4.2000000000000003E-2</v>
      </c>
      <c r="CM34" s="392">
        <v>3.4000000000000002E-2</v>
      </c>
      <c r="CN34" s="247"/>
      <c r="CO34" s="144">
        <v>8.2000000000000003E-2</v>
      </c>
      <c r="CP34" s="247"/>
      <c r="CQ34" s="392">
        <v>4.5999999999999999E-2</v>
      </c>
      <c r="CR34" s="247">
        <v>0.05</v>
      </c>
      <c r="CS34" s="247"/>
      <c r="CT34" s="247">
        <v>0.03</v>
      </c>
      <c r="CU34" s="247"/>
      <c r="CV34" s="751">
        <v>5.8999999999999997E-2</v>
      </c>
      <c r="CW34" s="247">
        <v>0.04</v>
      </c>
      <c r="CX34" s="247">
        <v>0.05</v>
      </c>
      <c r="CY34" s="247"/>
      <c r="CZ34" s="247">
        <v>0.02</v>
      </c>
      <c r="DA34" s="247"/>
      <c r="DB34" s="247">
        <v>0.04</v>
      </c>
      <c r="DC34" s="247">
        <v>0.04</v>
      </c>
      <c r="DD34" s="247"/>
      <c r="DE34" s="247"/>
      <c r="DF34" s="247">
        <v>0.04</v>
      </c>
      <c r="DG34" s="881">
        <v>4.2000000000000003E-2</v>
      </c>
      <c r="DH34" s="247"/>
      <c r="DI34" s="247"/>
      <c r="DJ34" s="247"/>
      <c r="DK34" s="247"/>
      <c r="DL34" s="247"/>
      <c r="DM34" s="247"/>
      <c r="DN34" s="247"/>
      <c r="DO34" s="247"/>
      <c r="DP34" s="247"/>
      <c r="DQ34" s="247">
        <v>0.08</v>
      </c>
      <c r="DR34" s="247">
        <v>0.08</v>
      </c>
      <c r="DS34" s="247">
        <v>0.08</v>
      </c>
      <c r="DT34" s="247"/>
      <c r="DU34" s="247">
        <v>0.05</v>
      </c>
      <c r="DV34" s="247">
        <v>0.06</v>
      </c>
      <c r="DW34" s="247">
        <v>0.04</v>
      </c>
      <c r="DX34" s="247">
        <v>0.05</v>
      </c>
      <c r="DY34" s="247">
        <v>0.1</v>
      </c>
      <c r="DZ34" s="247"/>
      <c r="EA34" s="247">
        <v>0.06</v>
      </c>
      <c r="EB34" s="247">
        <v>0.04</v>
      </c>
      <c r="EC34" s="247">
        <v>0.04</v>
      </c>
      <c r="ED34" s="247"/>
      <c r="EE34" s="247">
        <v>0.05</v>
      </c>
      <c r="EF34" s="247">
        <v>0.09</v>
      </c>
      <c r="EG34" s="247"/>
      <c r="EH34" s="247"/>
      <c r="EI34" s="247"/>
      <c r="EJ34" s="247"/>
      <c r="EK34" s="247"/>
      <c r="EL34" s="247"/>
      <c r="EM34" s="247">
        <v>7.0000000000000007E-2</v>
      </c>
      <c r="EN34" s="247"/>
      <c r="EO34" s="247"/>
      <c r="EP34" s="247"/>
      <c r="EQ34" s="247"/>
      <c r="ER34" s="247">
        <v>0.04</v>
      </c>
      <c r="ES34" s="247">
        <v>0.06</v>
      </c>
      <c r="ET34" s="247"/>
      <c r="EU34" s="247">
        <v>0.02</v>
      </c>
      <c r="EV34" s="247">
        <v>0.08</v>
      </c>
      <c r="EW34" s="247">
        <v>0.04</v>
      </c>
      <c r="EX34" s="247"/>
      <c r="EY34" s="247"/>
      <c r="EZ34" s="751">
        <v>6.6000000000000003E-2</v>
      </c>
      <c r="FA34" s="247">
        <v>0.05</v>
      </c>
      <c r="FB34" s="247">
        <v>7.0000000000000007E-2</v>
      </c>
      <c r="FC34" s="247">
        <v>0.08</v>
      </c>
      <c r="FD34" s="247"/>
      <c r="FE34" s="247">
        <v>0.03</v>
      </c>
      <c r="FF34" s="247"/>
      <c r="FG34" s="247">
        <v>0.04</v>
      </c>
      <c r="FH34" s="247">
        <v>0.04</v>
      </c>
      <c r="FI34" s="247"/>
      <c r="FJ34" s="247"/>
      <c r="FK34" s="247"/>
      <c r="FL34" s="247"/>
      <c r="FM34" s="247"/>
      <c r="FN34" s="247"/>
      <c r="FO34" s="247">
        <v>0.05</v>
      </c>
      <c r="FP34" s="247"/>
      <c r="FQ34" s="247"/>
      <c r="FR34" s="247">
        <v>0.08</v>
      </c>
      <c r="FS34" s="247">
        <v>0.09</v>
      </c>
      <c r="FT34" s="247"/>
      <c r="FU34" s="247">
        <v>0.09</v>
      </c>
      <c r="FV34" s="247"/>
      <c r="FW34" s="247">
        <v>0.04</v>
      </c>
      <c r="FX34" s="247"/>
      <c r="FY34" s="247"/>
      <c r="FZ34" s="247"/>
      <c r="GA34" s="247"/>
      <c r="GB34" s="247"/>
      <c r="GC34" s="247"/>
      <c r="GD34" s="247">
        <v>0.05</v>
      </c>
      <c r="GE34" s="247">
        <v>0.06</v>
      </c>
      <c r="GF34" s="247">
        <v>0.1</v>
      </c>
      <c r="GG34" s="247">
        <v>0.05</v>
      </c>
      <c r="GH34" s="247"/>
      <c r="GI34" s="247">
        <v>0.05</v>
      </c>
      <c r="GJ34" s="247">
        <v>0.04</v>
      </c>
      <c r="GK34" s="247">
        <v>0.03</v>
      </c>
      <c r="GL34" s="247">
        <v>7.0000000000000007E-2</v>
      </c>
      <c r="GM34" s="247">
        <v>0.03</v>
      </c>
      <c r="GN34" s="247"/>
      <c r="GO34" s="247">
        <v>0.05</v>
      </c>
      <c r="GP34" s="247"/>
      <c r="GQ34" s="247"/>
      <c r="GR34" s="247"/>
      <c r="GS34" s="247">
        <v>7.0000000000000007E-2</v>
      </c>
      <c r="GT34" s="247"/>
      <c r="GU34" s="247">
        <v>0.04</v>
      </c>
      <c r="GV34" s="247">
        <v>7.0000000000000007E-2</v>
      </c>
      <c r="GW34" s="247"/>
      <c r="GX34" s="247">
        <v>0.08</v>
      </c>
      <c r="GY34" s="247"/>
      <c r="GZ34" s="247"/>
      <c r="HA34" s="247"/>
      <c r="HB34" s="247"/>
      <c r="HC34" s="247"/>
      <c r="HD34" s="247">
        <v>0.05</v>
      </c>
      <c r="HE34" s="247">
        <v>0.08</v>
      </c>
      <c r="HF34" s="247">
        <v>0.06</v>
      </c>
      <c r="HG34" s="247">
        <v>0.04</v>
      </c>
      <c r="HH34" s="247"/>
      <c r="HI34" s="247"/>
      <c r="HJ34" s="247">
        <v>0.09</v>
      </c>
      <c r="HK34" s="247"/>
      <c r="HL34" s="247"/>
      <c r="HM34" s="247"/>
      <c r="HN34" s="247"/>
      <c r="HO34" s="247">
        <v>0.05</v>
      </c>
      <c r="HP34" s="247">
        <v>0.05</v>
      </c>
      <c r="HQ34" s="247">
        <v>0.05</v>
      </c>
      <c r="HR34" s="247">
        <v>0.04</v>
      </c>
      <c r="HS34" s="247">
        <v>7.0000000000000007E-2</v>
      </c>
      <c r="HT34" s="247"/>
      <c r="HU34" s="247"/>
      <c r="HV34" s="247"/>
      <c r="HW34" s="247">
        <v>7.0000000000000007E-2</v>
      </c>
      <c r="HX34" s="247">
        <v>0.09</v>
      </c>
      <c r="HY34" s="247">
        <v>0.05</v>
      </c>
      <c r="HZ34" s="247"/>
      <c r="IA34" s="247">
        <v>0.09</v>
      </c>
      <c r="IB34" s="247">
        <v>0.1</v>
      </c>
      <c r="IC34" s="247"/>
      <c r="ID34" s="247"/>
      <c r="IE34" s="247"/>
      <c r="IF34" s="247">
        <v>0.04</v>
      </c>
      <c r="IG34" s="247"/>
      <c r="IH34" s="247">
        <v>0.05</v>
      </c>
      <c r="II34" s="247">
        <v>0.04</v>
      </c>
      <c r="IJ34" s="247">
        <v>0.06</v>
      </c>
      <c r="IK34" s="247">
        <v>0.06</v>
      </c>
      <c r="IL34" s="247"/>
      <c r="IM34" s="247">
        <v>0.06</v>
      </c>
      <c r="IN34" s="247"/>
      <c r="IO34" s="247"/>
      <c r="IP34" s="247"/>
      <c r="IQ34" s="247"/>
      <c r="IR34" s="247">
        <v>0.05</v>
      </c>
      <c r="IS34" s="247"/>
      <c r="IT34" s="247">
        <v>7.0000000000000007E-2</v>
      </c>
      <c r="IU34" s="247">
        <v>0.04</v>
      </c>
      <c r="IV34" s="247">
        <v>0.06</v>
      </c>
      <c r="IW34" s="247">
        <v>0.05</v>
      </c>
      <c r="IX34" s="247"/>
      <c r="IY34" s="247"/>
      <c r="IZ34" s="247"/>
      <c r="JA34" s="247">
        <v>0.08</v>
      </c>
      <c r="JB34" s="247"/>
      <c r="JC34" s="247"/>
      <c r="JD34" s="247"/>
      <c r="JE34" s="247">
        <v>0.1</v>
      </c>
      <c r="JF34" s="247"/>
      <c r="JG34" s="247"/>
      <c r="JH34" s="247">
        <v>0.08</v>
      </c>
      <c r="JI34" s="247"/>
      <c r="JJ34" s="247">
        <v>7.0000000000000007E-2</v>
      </c>
      <c r="JK34" s="247">
        <v>0.1</v>
      </c>
      <c r="JL34" s="247">
        <v>0.04</v>
      </c>
      <c r="JM34" s="247">
        <v>0.08</v>
      </c>
      <c r="JN34" s="247"/>
      <c r="JO34" s="247"/>
      <c r="JP34" s="247"/>
      <c r="JQ34" s="247"/>
      <c r="JR34" s="247">
        <v>0.03</v>
      </c>
      <c r="JS34" s="247"/>
      <c r="JT34" s="247">
        <v>0.05</v>
      </c>
      <c r="JU34" s="247"/>
      <c r="JV34" s="247"/>
      <c r="JW34" s="247"/>
      <c r="JX34" s="247"/>
      <c r="JY34" s="247">
        <v>0.05</v>
      </c>
      <c r="JZ34" s="247">
        <v>7.0000000000000007E-2</v>
      </c>
      <c r="KA34" s="247">
        <v>0.08</v>
      </c>
      <c r="KB34" s="247">
        <v>0.12</v>
      </c>
      <c r="KC34" s="247">
        <v>0.06</v>
      </c>
      <c r="KD34" s="247">
        <v>0.08</v>
      </c>
      <c r="KE34" s="247"/>
      <c r="KF34" s="247"/>
      <c r="KG34" s="247"/>
      <c r="KH34" s="247">
        <v>0.06</v>
      </c>
      <c r="KI34" s="247"/>
      <c r="KJ34" s="247"/>
      <c r="KK34" s="247">
        <v>0.06</v>
      </c>
      <c r="KL34" s="247">
        <v>0.05</v>
      </c>
      <c r="KM34" s="247">
        <v>0.04</v>
      </c>
      <c r="KN34" s="247">
        <v>0.08</v>
      </c>
      <c r="KO34" s="247"/>
      <c r="KP34" s="247">
        <v>0.04</v>
      </c>
      <c r="KQ34" s="247">
        <v>0.04</v>
      </c>
      <c r="KR34" s="247">
        <v>7.0000000000000007E-2</v>
      </c>
      <c r="KS34" s="247"/>
      <c r="KT34" s="247">
        <v>0.05</v>
      </c>
      <c r="KU34" s="247">
        <v>0.1</v>
      </c>
      <c r="KV34" s="247"/>
      <c r="KW34" s="247"/>
      <c r="KX34" s="247"/>
      <c r="KY34" s="247">
        <v>7.0000000000000007E-2</v>
      </c>
      <c r="KZ34" s="247"/>
      <c r="LA34" s="247"/>
      <c r="LB34" s="247"/>
      <c r="LC34" s="247">
        <v>0.05</v>
      </c>
      <c r="LD34" s="247">
        <v>7.0000000000000007E-2</v>
      </c>
      <c r="LE34" s="247"/>
      <c r="LF34" s="247">
        <v>7.0000000000000007E-2</v>
      </c>
      <c r="LG34" s="247">
        <v>0.1</v>
      </c>
      <c r="LH34" s="247"/>
      <c r="LI34" s="247">
        <v>0.06</v>
      </c>
      <c r="LJ34" s="247"/>
      <c r="LK34" s="247"/>
      <c r="LL34" s="247"/>
      <c r="LM34" s="247">
        <v>0</v>
      </c>
      <c r="LN34" s="247">
        <v>0.08</v>
      </c>
      <c r="LO34" s="247">
        <v>0.06</v>
      </c>
      <c r="LP34" s="247">
        <v>0.03</v>
      </c>
      <c r="LQ34" s="247"/>
      <c r="LR34" s="247"/>
      <c r="LS34" s="247">
        <v>0.04</v>
      </c>
      <c r="LT34" s="247">
        <v>0.08</v>
      </c>
      <c r="LU34" s="247"/>
      <c r="LV34" s="247">
        <v>0.09</v>
      </c>
      <c r="LW34" s="247"/>
      <c r="LX34" s="247">
        <v>0.03</v>
      </c>
      <c r="LY34" s="247"/>
      <c r="LZ34" s="247">
        <v>0.05</v>
      </c>
      <c r="MA34" s="247">
        <v>0.08</v>
      </c>
      <c r="MB34" s="247"/>
      <c r="MC34" s="247">
        <v>0.08</v>
      </c>
      <c r="MD34" s="247"/>
      <c r="ME34" s="247">
        <v>0.05</v>
      </c>
      <c r="MF34" s="247"/>
      <c r="MG34" s="247"/>
      <c r="MH34" s="247"/>
      <c r="MI34" s="247">
        <v>0.09</v>
      </c>
      <c r="MJ34" s="247"/>
      <c r="MK34" s="247">
        <v>0.05</v>
      </c>
      <c r="ML34" s="247"/>
      <c r="MM34" s="247"/>
      <c r="MN34" s="247"/>
      <c r="MO34" s="247">
        <v>0.03</v>
      </c>
      <c r="MP34" s="247"/>
      <c r="MR34" s="354">
        <f t="shared" si="1"/>
        <v>0</v>
      </c>
      <c r="MS34" s="354">
        <f t="shared" si="2"/>
        <v>2.5</v>
      </c>
      <c r="MT34" s="330">
        <f t="shared" si="6"/>
        <v>0.05</v>
      </c>
      <c r="MU34" s="772">
        <f t="shared" si="4"/>
        <v>198</v>
      </c>
    </row>
    <row r="35" spans="1:359" ht="29" x14ac:dyDescent="0.35">
      <c r="A35" s="280" t="s">
        <v>97</v>
      </c>
      <c r="B35" s="40" t="s">
        <v>64</v>
      </c>
      <c r="C35" s="40" t="s">
        <v>1</v>
      </c>
      <c r="D35" s="67" t="s">
        <v>30</v>
      </c>
      <c r="E35" s="139">
        <f t="shared" si="5"/>
        <v>6353740.9722815529</v>
      </c>
      <c r="F35" s="328"/>
      <c r="G35" s="845">
        <v>74468980</v>
      </c>
      <c r="H35" s="906"/>
      <c r="I35" s="845">
        <v>1334755</v>
      </c>
      <c r="J35" s="754"/>
      <c r="K35" s="754">
        <v>24629</v>
      </c>
      <c r="L35" s="754">
        <v>2158000</v>
      </c>
      <c r="M35" s="754">
        <v>58698818</v>
      </c>
      <c r="N35" s="667"/>
      <c r="O35" s="754">
        <v>2784297</v>
      </c>
      <c r="P35" s="882">
        <v>2663695</v>
      </c>
      <c r="Q35" s="868">
        <v>2817770</v>
      </c>
      <c r="R35" s="845">
        <v>988728.75</v>
      </c>
      <c r="S35" s="754"/>
      <c r="T35" s="667">
        <v>39544420.759999998</v>
      </c>
      <c r="U35" s="884"/>
      <c r="V35" s="447">
        <v>53694424</v>
      </c>
      <c r="W35" s="810">
        <v>400000</v>
      </c>
      <c r="X35" s="667"/>
      <c r="Y35" s="667">
        <v>10620550</v>
      </c>
      <c r="Z35" s="667">
        <v>1133528.22</v>
      </c>
      <c r="AA35" s="754">
        <v>5198426</v>
      </c>
      <c r="AB35" s="906"/>
      <c r="AC35" s="754">
        <v>14723326</v>
      </c>
      <c r="AD35" s="395">
        <v>1944247.85</v>
      </c>
      <c r="AE35" s="395">
        <v>1906468</v>
      </c>
      <c r="AF35" s="667"/>
      <c r="AG35" s="142"/>
      <c r="AH35" s="754">
        <v>2482138</v>
      </c>
      <c r="AI35" s="395"/>
      <c r="AJ35" s="395">
        <v>2341601</v>
      </c>
      <c r="AK35" s="667">
        <v>73323220</v>
      </c>
      <c r="AL35" s="395"/>
      <c r="AM35" s="395"/>
      <c r="AN35" s="395"/>
      <c r="AO35" s="585">
        <v>5704745</v>
      </c>
      <c r="AP35" s="882">
        <v>2298544</v>
      </c>
      <c r="AQ35" s="395">
        <v>2499793</v>
      </c>
      <c r="AR35" s="395">
        <v>350994.98</v>
      </c>
      <c r="AS35" s="845">
        <v>2970338</v>
      </c>
      <c r="AT35" s="142">
        <v>9000000</v>
      </c>
      <c r="AU35" s="632">
        <v>950000</v>
      </c>
      <c r="AV35" s="560">
        <v>31904907.379999999</v>
      </c>
      <c r="AW35" s="754">
        <v>13362098</v>
      </c>
      <c r="AX35" s="485">
        <v>10665279</v>
      </c>
      <c r="AY35" s="447">
        <v>56267256</v>
      </c>
      <c r="AZ35" s="527">
        <v>434112</v>
      </c>
      <c r="BA35" s="440">
        <v>1054513</v>
      </c>
      <c r="BB35" s="342">
        <v>8269775.4500000002</v>
      </c>
      <c r="BC35" s="395">
        <v>1226595</v>
      </c>
      <c r="BD35" s="667">
        <v>4268943</v>
      </c>
      <c r="BE35" s="395">
        <v>13354355</v>
      </c>
      <c r="BF35" s="754"/>
      <c r="BG35" s="244">
        <v>3637292</v>
      </c>
      <c r="BH35" s="127"/>
      <c r="BI35" s="140">
        <v>808076</v>
      </c>
      <c r="BJ35" s="127"/>
      <c r="BK35" s="155"/>
      <c r="BL35" s="127"/>
      <c r="BM35" s="142"/>
      <c r="BN35" s="142"/>
      <c r="BO35" s="166">
        <v>10683318</v>
      </c>
      <c r="BP35" s="882">
        <v>2225609</v>
      </c>
      <c r="BQ35" s="127"/>
      <c r="BR35" s="159">
        <v>1871820</v>
      </c>
      <c r="BS35" s="142">
        <v>250585</v>
      </c>
      <c r="BT35" s="127"/>
      <c r="BU35" s="127"/>
      <c r="BV35" s="479">
        <v>5000000</v>
      </c>
      <c r="BW35" s="127"/>
      <c r="BX35" s="127"/>
      <c r="BY35" s="342">
        <v>3392919</v>
      </c>
      <c r="BZ35" s="342">
        <v>4375870</v>
      </c>
      <c r="CA35" s="140">
        <v>709175</v>
      </c>
      <c r="CB35" s="142">
        <v>12137291</v>
      </c>
      <c r="CC35" s="127"/>
      <c r="CD35" s="140">
        <v>1449665</v>
      </c>
      <c r="CE35" s="127"/>
      <c r="CF35" s="560">
        <v>23173109.899999999</v>
      </c>
      <c r="CG35" s="140">
        <v>1500000</v>
      </c>
      <c r="CH35" s="722"/>
      <c r="CI35" s="437">
        <v>43339253</v>
      </c>
      <c r="CJ35" s="412">
        <v>55623804</v>
      </c>
      <c r="CK35" s="342"/>
      <c r="CL35" s="142">
        <v>10403537</v>
      </c>
      <c r="CM35" s="395">
        <v>3558613</v>
      </c>
      <c r="CN35" s="127"/>
      <c r="CO35" s="142">
        <v>1471767</v>
      </c>
      <c r="CP35" s="127"/>
      <c r="CQ35" s="395">
        <v>7843243</v>
      </c>
      <c r="CR35" s="140">
        <v>5800000</v>
      </c>
      <c r="CS35" s="140">
        <v>2968</v>
      </c>
      <c r="CT35" s="140">
        <v>23602402</v>
      </c>
      <c r="CU35" s="127"/>
      <c r="CV35" s="754"/>
      <c r="CW35" s="140">
        <v>2154713</v>
      </c>
      <c r="CX35" s="140">
        <v>1893877</v>
      </c>
      <c r="CY35" s="127"/>
      <c r="CZ35" s="127"/>
      <c r="DA35" s="127"/>
      <c r="DB35" s="140">
        <v>1319348</v>
      </c>
      <c r="DC35" s="127"/>
      <c r="DD35" s="127"/>
      <c r="DE35" s="140">
        <v>0</v>
      </c>
      <c r="DF35" s="127"/>
      <c r="DG35" s="882">
        <v>2233966</v>
      </c>
      <c r="DH35" s="140">
        <v>325</v>
      </c>
      <c r="DI35" s="127"/>
      <c r="DJ35" s="140">
        <v>20</v>
      </c>
      <c r="DK35" s="127"/>
      <c r="DL35" s="140">
        <v>318135</v>
      </c>
      <c r="DM35" s="127"/>
      <c r="DN35" s="140">
        <v>97346</v>
      </c>
      <c r="DO35" s="127"/>
      <c r="DP35" s="127"/>
      <c r="DQ35" s="127"/>
      <c r="DR35" s="127"/>
      <c r="DS35" s="140">
        <v>3433000</v>
      </c>
      <c r="DT35" s="140">
        <v>699170</v>
      </c>
      <c r="DU35" s="127"/>
      <c r="DV35" s="127"/>
      <c r="DW35" s="140">
        <v>918009</v>
      </c>
      <c r="DX35" s="140">
        <v>16144</v>
      </c>
      <c r="DY35" s="127"/>
      <c r="DZ35" s="127"/>
      <c r="EA35" s="140">
        <v>1736882</v>
      </c>
      <c r="EB35" s="127"/>
      <c r="EC35" s="127"/>
      <c r="ED35" s="140">
        <v>24658454</v>
      </c>
      <c r="EE35" s="140">
        <v>6463470</v>
      </c>
      <c r="EF35" s="140">
        <v>13</v>
      </c>
      <c r="EG35" s="127"/>
      <c r="EH35" s="140">
        <v>4838618</v>
      </c>
      <c r="EI35" s="140">
        <v>2</v>
      </c>
      <c r="EJ35" s="127"/>
      <c r="EK35" s="140">
        <v>24190614</v>
      </c>
      <c r="EL35" s="140">
        <v>7777166</v>
      </c>
      <c r="EM35" s="140">
        <v>37700</v>
      </c>
      <c r="EN35" s="127"/>
      <c r="EO35" s="127"/>
      <c r="EP35" s="127"/>
      <c r="EQ35" s="127"/>
      <c r="ER35" s="140">
        <v>10086588</v>
      </c>
      <c r="ES35" s="140">
        <v>5700000</v>
      </c>
      <c r="ET35" s="127"/>
      <c r="EU35" s="140">
        <v>780926</v>
      </c>
      <c r="EV35" s="140">
        <v>1145344</v>
      </c>
      <c r="EW35" s="140">
        <v>22752884</v>
      </c>
      <c r="EX35" s="127"/>
      <c r="EY35" s="127"/>
      <c r="EZ35" s="754"/>
      <c r="FA35" s="140">
        <v>2254305</v>
      </c>
      <c r="FB35" s="140">
        <v>782327</v>
      </c>
      <c r="FC35" s="127"/>
      <c r="FD35" s="127"/>
      <c r="FE35" s="127"/>
      <c r="FF35" s="127"/>
      <c r="FG35" s="140">
        <v>1299045</v>
      </c>
      <c r="FH35" s="127"/>
      <c r="FI35" s="127"/>
      <c r="FJ35" s="140">
        <v>51150</v>
      </c>
      <c r="FK35" s="127"/>
      <c r="FL35" s="127"/>
      <c r="FM35" s="127"/>
      <c r="FN35" s="140">
        <v>15046817</v>
      </c>
      <c r="FO35" s="127"/>
      <c r="FP35" s="140">
        <v>650</v>
      </c>
      <c r="FQ35" s="127"/>
      <c r="FR35" s="140">
        <v>1871820</v>
      </c>
      <c r="FS35" s="140">
        <v>8</v>
      </c>
      <c r="FT35" s="140">
        <v>1459517</v>
      </c>
      <c r="FU35" s="140">
        <v>303448</v>
      </c>
      <c r="FV35" s="140">
        <v>1500341</v>
      </c>
      <c r="FW35" s="140">
        <v>85400</v>
      </c>
      <c r="FX35" s="127"/>
      <c r="FY35" s="127"/>
      <c r="FZ35" s="140">
        <v>1469939</v>
      </c>
      <c r="GA35" s="127"/>
      <c r="GB35" s="127"/>
      <c r="GC35" s="127"/>
      <c r="GD35" s="127"/>
      <c r="GE35" s="127"/>
      <c r="GF35" s="127"/>
      <c r="GG35" s="140">
        <v>1050929</v>
      </c>
      <c r="GH35" s="127"/>
      <c r="GI35" s="127"/>
      <c r="GJ35" s="140">
        <v>22242794</v>
      </c>
      <c r="GK35" s="140">
        <v>12634752</v>
      </c>
      <c r="GL35" s="140">
        <v>2064622</v>
      </c>
      <c r="GM35" s="127"/>
      <c r="GN35" s="127"/>
      <c r="GO35" s="140">
        <v>5962026</v>
      </c>
      <c r="GP35" s="140">
        <v>5</v>
      </c>
      <c r="GQ35" s="127"/>
      <c r="GR35" s="140">
        <v>23825172</v>
      </c>
      <c r="GS35" s="140">
        <v>1834956</v>
      </c>
      <c r="GT35" s="127"/>
      <c r="GU35" s="140">
        <v>1251173</v>
      </c>
      <c r="GV35" s="127"/>
      <c r="GW35" s="140">
        <v>484948</v>
      </c>
      <c r="GX35" s="140">
        <v>394338</v>
      </c>
      <c r="GY35" s="127"/>
      <c r="GZ35" s="140">
        <v>2964276</v>
      </c>
      <c r="HA35" s="127"/>
      <c r="HB35" s="127"/>
      <c r="HC35" s="127"/>
      <c r="HD35" s="140">
        <v>5104</v>
      </c>
      <c r="HE35" s="127"/>
      <c r="HF35" s="140">
        <v>1018000</v>
      </c>
      <c r="HG35" s="140">
        <v>4635102</v>
      </c>
      <c r="HH35" s="140">
        <v>596818</v>
      </c>
      <c r="HI35" s="140">
        <v>6394405</v>
      </c>
      <c r="HJ35" s="140">
        <v>832620</v>
      </c>
      <c r="HK35" s="127"/>
      <c r="HL35" s="140">
        <v>600000</v>
      </c>
      <c r="HM35" s="127"/>
      <c r="HN35" s="127"/>
      <c r="HO35" s="140">
        <v>387119</v>
      </c>
      <c r="HP35" s="140">
        <v>17818912</v>
      </c>
      <c r="HQ35" s="140">
        <v>239535</v>
      </c>
      <c r="HR35" s="140">
        <v>2664651</v>
      </c>
      <c r="HS35" s="127"/>
      <c r="HT35" s="140">
        <v>2708733</v>
      </c>
      <c r="HU35" s="140">
        <v>57231</v>
      </c>
      <c r="HV35" s="140"/>
      <c r="HW35" s="140">
        <v>1163241</v>
      </c>
      <c r="HX35" s="127"/>
      <c r="HY35" s="127"/>
      <c r="HZ35" s="140">
        <v>307236</v>
      </c>
      <c r="IA35" s="127"/>
      <c r="IB35" s="140">
        <v>2789062</v>
      </c>
      <c r="IC35" s="140">
        <v>2955087</v>
      </c>
      <c r="ID35" s="140">
        <v>323402</v>
      </c>
      <c r="IE35" s="127"/>
      <c r="IF35" s="140">
        <v>1152425</v>
      </c>
      <c r="IG35" s="140">
        <v>9192712</v>
      </c>
      <c r="IH35" s="140">
        <v>35314</v>
      </c>
      <c r="II35" s="140">
        <v>1804003</v>
      </c>
      <c r="IJ35" s="127"/>
      <c r="IK35" s="140">
        <v>13537700</v>
      </c>
      <c r="IL35" s="127"/>
      <c r="IM35" s="127"/>
      <c r="IN35" s="127"/>
      <c r="IO35" s="140">
        <v>51150</v>
      </c>
      <c r="IP35" s="140">
        <v>0</v>
      </c>
      <c r="IQ35" s="127"/>
      <c r="IR35" s="127"/>
      <c r="IS35" s="140">
        <v>922969</v>
      </c>
      <c r="IT35" s="140">
        <v>720466</v>
      </c>
      <c r="IU35" s="127"/>
      <c r="IV35" s="140">
        <v>971063</v>
      </c>
      <c r="IW35" s="140">
        <v>14245058</v>
      </c>
      <c r="IX35" s="140">
        <v>441938</v>
      </c>
      <c r="IY35" s="140">
        <v>1431344</v>
      </c>
      <c r="IZ35" s="140">
        <v>1278008</v>
      </c>
      <c r="JA35" s="140">
        <v>10</v>
      </c>
      <c r="JB35" s="127"/>
      <c r="JC35" s="127"/>
      <c r="JD35" s="140">
        <v>370247</v>
      </c>
      <c r="JE35" s="140">
        <v>195622</v>
      </c>
      <c r="JF35" s="140">
        <v>803032</v>
      </c>
      <c r="JG35" s="140">
        <v>800000</v>
      </c>
      <c r="JH35" s="140">
        <v>1112233</v>
      </c>
      <c r="JI35" s="127"/>
      <c r="JJ35" s="127"/>
      <c r="JK35" s="140">
        <v>0</v>
      </c>
      <c r="JL35" s="140">
        <v>113860</v>
      </c>
      <c r="JM35" s="140">
        <v>5907624</v>
      </c>
      <c r="JN35" s="127"/>
      <c r="JO35" s="140">
        <v>38550</v>
      </c>
      <c r="JP35" s="127"/>
      <c r="JQ35" s="127"/>
      <c r="JR35" s="127"/>
      <c r="JS35" s="127"/>
      <c r="JT35" s="140">
        <v>4124566</v>
      </c>
      <c r="JU35" s="127"/>
      <c r="JV35" s="127"/>
      <c r="JW35" s="127"/>
      <c r="JX35" s="127"/>
      <c r="JY35" s="140">
        <v>2600000</v>
      </c>
      <c r="JZ35" s="140">
        <v>3902108</v>
      </c>
      <c r="KA35" s="140">
        <v>8392933</v>
      </c>
      <c r="KB35" s="140">
        <v>3584051</v>
      </c>
      <c r="KC35" s="140">
        <v>955784</v>
      </c>
      <c r="KD35" s="127"/>
      <c r="KE35" s="140">
        <v>1822884</v>
      </c>
      <c r="KF35" s="127"/>
      <c r="KG35" s="140">
        <v>527125</v>
      </c>
      <c r="KH35" s="140">
        <v>28545000</v>
      </c>
      <c r="KI35" s="127"/>
      <c r="KJ35" s="127"/>
      <c r="KK35" s="127"/>
      <c r="KL35" s="140">
        <v>20631828</v>
      </c>
      <c r="KM35" s="140">
        <v>5555376</v>
      </c>
      <c r="KN35" s="140">
        <v>3249281</v>
      </c>
      <c r="KO35" s="127"/>
      <c r="KP35" s="140">
        <v>10498279</v>
      </c>
      <c r="KQ35" s="140">
        <v>721265</v>
      </c>
      <c r="KR35" s="140">
        <v>3788488</v>
      </c>
      <c r="KS35" s="140">
        <v>30183404</v>
      </c>
      <c r="KT35" s="140">
        <v>608437</v>
      </c>
      <c r="KU35" s="140">
        <v>350000</v>
      </c>
      <c r="KV35" s="140">
        <v>2288000</v>
      </c>
      <c r="KW35" s="140">
        <v>837000</v>
      </c>
      <c r="KX35" s="140">
        <v>200000</v>
      </c>
      <c r="KY35" s="140">
        <v>12414069</v>
      </c>
      <c r="KZ35" s="127"/>
      <c r="LA35" s="140">
        <v>780022</v>
      </c>
      <c r="LB35" s="140">
        <v>186633</v>
      </c>
      <c r="LC35" s="127"/>
      <c r="LD35" s="140">
        <v>4338657</v>
      </c>
      <c r="LE35" s="140">
        <v>1665748</v>
      </c>
      <c r="LF35" s="140">
        <v>165831</v>
      </c>
      <c r="LG35" s="140">
        <v>1204781</v>
      </c>
      <c r="LH35" s="127"/>
      <c r="LI35" s="127"/>
      <c r="LJ35" s="140">
        <v>40437399</v>
      </c>
      <c r="LK35" s="140">
        <v>6110000</v>
      </c>
      <c r="LL35" s="140">
        <v>1408385</v>
      </c>
      <c r="LM35" s="127"/>
      <c r="LN35" s="140">
        <v>314558</v>
      </c>
      <c r="LO35" s="140">
        <v>6365197</v>
      </c>
      <c r="LP35" s="140">
        <v>5126494</v>
      </c>
      <c r="LQ35" s="140">
        <v>122343</v>
      </c>
      <c r="LR35" s="127"/>
      <c r="LS35" s="127"/>
      <c r="LT35" s="140">
        <v>571519</v>
      </c>
      <c r="LU35" s="140">
        <v>7534175</v>
      </c>
      <c r="LV35" s="140">
        <v>1155456</v>
      </c>
      <c r="LW35" s="140">
        <v>1956490</v>
      </c>
      <c r="LX35" s="140">
        <v>192561</v>
      </c>
      <c r="LY35" s="127"/>
      <c r="LZ35" s="140">
        <v>126951</v>
      </c>
      <c r="MA35" s="140">
        <v>1924622</v>
      </c>
      <c r="MB35" s="127"/>
      <c r="MC35" s="140">
        <v>1955810</v>
      </c>
      <c r="MD35" s="127"/>
      <c r="ME35" s="140">
        <v>1215347</v>
      </c>
      <c r="MF35" s="140">
        <v>857892</v>
      </c>
      <c r="MG35" s="127"/>
      <c r="MH35" s="140">
        <v>548282</v>
      </c>
      <c r="MI35" s="140">
        <v>248580</v>
      </c>
      <c r="MJ35" s="127"/>
      <c r="MK35" s="140">
        <v>5833148</v>
      </c>
      <c r="ML35" s="127"/>
      <c r="MM35" s="127"/>
      <c r="MN35" s="140">
        <v>236540</v>
      </c>
      <c r="MO35" s="140">
        <v>3988912</v>
      </c>
      <c r="MP35" s="140">
        <v>1114783</v>
      </c>
      <c r="MR35" s="350">
        <f t="shared" si="1"/>
        <v>0</v>
      </c>
      <c r="MS35" s="350">
        <f t="shared" si="2"/>
        <v>74468980</v>
      </c>
      <c r="MT35" s="328">
        <f t="shared" si="6"/>
        <v>1813443.5</v>
      </c>
      <c r="MU35" s="772">
        <f t="shared" si="4"/>
        <v>206</v>
      </c>
    </row>
    <row r="36" spans="1:359" s="309" customFormat="1" ht="29" x14ac:dyDescent="0.35">
      <c r="A36" s="280" t="s">
        <v>98</v>
      </c>
      <c r="B36" s="311" t="s">
        <v>7</v>
      </c>
      <c r="C36" s="311" t="s">
        <v>1</v>
      </c>
      <c r="D36" s="317" t="s">
        <v>43</v>
      </c>
      <c r="E36" s="325">
        <f t="shared" si="5"/>
        <v>2365.3623788546251</v>
      </c>
      <c r="F36" s="325"/>
      <c r="G36" s="823">
        <v>8503</v>
      </c>
      <c r="H36" s="919"/>
      <c r="I36" s="823">
        <v>403</v>
      </c>
      <c r="J36" s="681"/>
      <c r="K36" s="681">
        <v>99</v>
      </c>
      <c r="L36" s="681">
        <v>183</v>
      </c>
      <c r="M36" s="681">
        <v>11775</v>
      </c>
      <c r="N36" s="681"/>
      <c r="O36" s="681">
        <v>196</v>
      </c>
      <c r="P36" s="890">
        <v>337</v>
      </c>
      <c r="Q36" s="870">
        <v>247</v>
      </c>
      <c r="R36" s="823">
        <v>60</v>
      </c>
      <c r="S36" s="681"/>
      <c r="T36" s="681">
        <v>8410</v>
      </c>
      <c r="U36" s="890"/>
      <c r="V36" s="656">
        <v>14735</v>
      </c>
      <c r="W36" s="823">
        <v>66</v>
      </c>
      <c r="X36" s="681">
        <v>347</v>
      </c>
      <c r="Y36" s="681">
        <v>2851</v>
      </c>
      <c r="Z36" s="681">
        <v>175</v>
      </c>
      <c r="AA36" s="681">
        <v>234</v>
      </c>
      <c r="AB36" s="919"/>
      <c r="AC36" s="681">
        <v>5126</v>
      </c>
      <c r="AD36" s="444">
        <v>1391</v>
      </c>
      <c r="AE36" s="312">
        <v>400</v>
      </c>
      <c r="AF36" s="681"/>
      <c r="AG36" s="474"/>
      <c r="AH36" s="681">
        <v>99</v>
      </c>
      <c r="AI36" s="312"/>
      <c r="AJ36" s="396">
        <v>180</v>
      </c>
      <c r="AK36" s="681">
        <v>11775</v>
      </c>
      <c r="AL36" s="396"/>
      <c r="AM36" s="396"/>
      <c r="AN36" s="396"/>
      <c r="AO36" s="598">
        <v>195</v>
      </c>
      <c r="AP36" s="890">
        <v>327</v>
      </c>
      <c r="AQ36" s="396">
        <v>922.87</v>
      </c>
      <c r="AR36" s="396">
        <v>244</v>
      </c>
      <c r="AS36" s="854">
        <v>247</v>
      </c>
      <c r="AT36" s="474">
        <v>5285</v>
      </c>
      <c r="AU36" s="653">
        <v>60</v>
      </c>
      <c r="AV36" s="574">
        <v>8388</v>
      </c>
      <c r="AW36" s="681">
        <v>1285.79</v>
      </c>
      <c r="AX36" s="724">
        <v>477.4</v>
      </c>
      <c r="AY36" s="444">
        <v>14735</v>
      </c>
      <c r="AZ36" s="533">
        <v>50</v>
      </c>
      <c r="BA36" s="441">
        <v>157.19999999999999</v>
      </c>
      <c r="BB36" s="343">
        <v>2846.4</v>
      </c>
      <c r="BC36" s="396">
        <v>173</v>
      </c>
      <c r="BD36" s="681">
        <v>230</v>
      </c>
      <c r="BE36" s="444">
        <v>5085</v>
      </c>
      <c r="BF36" s="681"/>
      <c r="BG36" s="312">
        <v>443</v>
      </c>
      <c r="BH36" s="325"/>
      <c r="BI36" s="325">
        <v>542</v>
      </c>
      <c r="BJ36" s="325">
        <v>1681</v>
      </c>
      <c r="BK36" s="331">
        <v>9813</v>
      </c>
      <c r="BL36" s="325"/>
      <c r="BM36" s="331"/>
      <c r="BN36" s="331"/>
      <c r="BO36" s="331">
        <v>7518</v>
      </c>
      <c r="BP36" s="854">
        <v>323</v>
      </c>
      <c r="BQ36" s="325"/>
      <c r="BR36" s="325">
        <v>896</v>
      </c>
      <c r="BS36" s="331">
        <v>207.2</v>
      </c>
      <c r="BT36" s="325"/>
      <c r="BU36" s="325"/>
      <c r="BV36" s="475"/>
      <c r="BW36" s="325"/>
      <c r="BX36" s="325"/>
      <c r="BY36" s="312">
        <v>1290</v>
      </c>
      <c r="BZ36" s="343">
        <v>525</v>
      </c>
      <c r="CA36" s="325"/>
      <c r="CB36" s="331">
        <v>7003</v>
      </c>
      <c r="CC36" s="325"/>
      <c r="CD36" s="325">
        <v>314.10000000000002</v>
      </c>
      <c r="CE36" s="325"/>
      <c r="CF36" s="574">
        <v>8322</v>
      </c>
      <c r="CG36" s="325">
        <v>111</v>
      </c>
      <c r="CH36" s="722">
        <v>477.4</v>
      </c>
      <c r="CI36" s="433">
        <v>14833</v>
      </c>
      <c r="CJ36" s="408">
        <v>10594</v>
      </c>
      <c r="CK36" s="343"/>
      <c r="CL36" s="331">
        <v>2834.5</v>
      </c>
      <c r="CM36" s="396">
        <v>230</v>
      </c>
      <c r="CN36" s="325"/>
      <c r="CO36" s="331">
        <v>272</v>
      </c>
      <c r="CP36" s="325"/>
      <c r="CQ36" s="444">
        <v>5133</v>
      </c>
      <c r="CR36" s="325">
        <v>298</v>
      </c>
      <c r="CS36" s="325">
        <v>43.8</v>
      </c>
      <c r="CT36" s="325">
        <v>6030</v>
      </c>
      <c r="CU36" s="325"/>
      <c r="CV36" s="681"/>
      <c r="CW36" s="325">
        <v>443</v>
      </c>
      <c r="CX36" s="325">
        <v>542</v>
      </c>
      <c r="CY36" s="325"/>
      <c r="CZ36" s="325"/>
      <c r="DA36" s="325"/>
      <c r="DB36" s="325">
        <v>1338.3</v>
      </c>
      <c r="DC36" s="325">
        <v>9814.1</v>
      </c>
      <c r="DD36" s="325"/>
      <c r="DE36" s="325">
        <v>51150</v>
      </c>
      <c r="DF36" s="325"/>
      <c r="DG36" s="890">
        <v>323</v>
      </c>
      <c r="DH36" s="325"/>
      <c r="DI36" s="325"/>
      <c r="DJ36" s="325">
        <v>784</v>
      </c>
      <c r="DK36" s="325"/>
      <c r="DL36" s="325"/>
      <c r="DM36" s="325">
        <v>6500</v>
      </c>
      <c r="DN36" s="325">
        <v>211</v>
      </c>
      <c r="DO36" s="325"/>
      <c r="DP36" s="325">
        <v>581</v>
      </c>
      <c r="DQ36" s="325"/>
      <c r="DR36" s="325">
        <v>52</v>
      </c>
      <c r="DS36" s="325">
        <v>1049</v>
      </c>
      <c r="DT36" s="325">
        <v>1377</v>
      </c>
      <c r="DU36" s="325">
        <v>3570</v>
      </c>
      <c r="DV36" s="325"/>
      <c r="DW36" s="325">
        <v>572</v>
      </c>
      <c r="DX36" s="325"/>
      <c r="DY36" s="325"/>
      <c r="DZ36" s="325"/>
      <c r="EA36" s="325">
        <v>280.39999999999998</v>
      </c>
      <c r="EB36" s="325"/>
      <c r="EC36" s="325"/>
      <c r="ED36" s="325">
        <v>8070</v>
      </c>
      <c r="EE36" s="325">
        <v>471</v>
      </c>
      <c r="EF36" s="325">
        <v>121</v>
      </c>
      <c r="EG36" s="325"/>
      <c r="EH36" s="325">
        <v>2350</v>
      </c>
      <c r="EI36" s="325">
        <v>50</v>
      </c>
      <c r="EJ36" s="325"/>
      <c r="EK36" s="325">
        <v>10554</v>
      </c>
      <c r="EL36" s="325">
        <v>2852</v>
      </c>
      <c r="EM36" s="325">
        <v>191</v>
      </c>
      <c r="EN36" s="325"/>
      <c r="EO36" s="325"/>
      <c r="EP36" s="325"/>
      <c r="EQ36" s="325"/>
      <c r="ER36" s="325">
        <v>5110</v>
      </c>
      <c r="ES36" s="325">
        <v>298</v>
      </c>
      <c r="ET36" s="325"/>
      <c r="EU36" s="325">
        <v>176</v>
      </c>
      <c r="EV36" s="325">
        <v>399</v>
      </c>
      <c r="EW36" s="325">
        <v>6005</v>
      </c>
      <c r="EX36" s="325"/>
      <c r="EY36" s="325"/>
      <c r="EZ36" s="681"/>
      <c r="FA36" s="325">
        <v>443</v>
      </c>
      <c r="FB36" s="325"/>
      <c r="FC36" s="325"/>
      <c r="FD36" s="325"/>
      <c r="FE36" s="325"/>
      <c r="FF36" s="325"/>
      <c r="FG36" s="325">
        <v>1331.6</v>
      </c>
      <c r="FH36" s="325">
        <v>9798.7000000000007</v>
      </c>
      <c r="FI36" s="325"/>
      <c r="FJ36" s="325">
        <v>51150</v>
      </c>
      <c r="FK36" s="325"/>
      <c r="FL36" s="325"/>
      <c r="FM36" s="325"/>
      <c r="FN36" s="325"/>
      <c r="FO36" s="325">
        <v>525</v>
      </c>
      <c r="FP36" s="325"/>
      <c r="FQ36" s="325"/>
      <c r="FR36" s="325">
        <v>896</v>
      </c>
      <c r="FS36" s="325">
        <v>206</v>
      </c>
      <c r="FT36" s="325">
        <v>48</v>
      </c>
      <c r="FU36" s="325"/>
      <c r="FV36" s="325">
        <v>768.6</v>
      </c>
      <c r="FW36" s="325">
        <v>206</v>
      </c>
      <c r="FX36" s="325"/>
      <c r="FY36" s="325">
        <v>564</v>
      </c>
      <c r="FZ36" s="325">
        <v>446.8</v>
      </c>
      <c r="GA36" s="325"/>
      <c r="GB36" s="325"/>
      <c r="GC36" s="325">
        <v>52</v>
      </c>
      <c r="GD36" s="325"/>
      <c r="GE36" s="325">
        <v>3502</v>
      </c>
      <c r="GF36" s="325"/>
      <c r="GG36" s="325"/>
      <c r="GH36" s="325"/>
      <c r="GI36" s="325"/>
      <c r="GJ36" s="325">
        <v>7969</v>
      </c>
      <c r="GK36" s="325">
        <v>1271</v>
      </c>
      <c r="GL36" s="325">
        <v>469</v>
      </c>
      <c r="GM36" s="325"/>
      <c r="GN36" s="325"/>
      <c r="GO36" s="325">
        <v>2350</v>
      </c>
      <c r="GP36" s="325">
        <v>50</v>
      </c>
      <c r="GQ36" s="325"/>
      <c r="GR36" s="325">
        <v>10554</v>
      </c>
      <c r="GS36" s="325"/>
      <c r="GT36" s="325"/>
      <c r="GU36" s="325">
        <v>780</v>
      </c>
      <c r="GV36" s="325">
        <v>191</v>
      </c>
      <c r="GW36" s="325">
        <v>759</v>
      </c>
      <c r="GX36" s="325">
        <v>1200</v>
      </c>
      <c r="GY36" s="325"/>
      <c r="GZ36" s="325">
        <v>2183</v>
      </c>
      <c r="HA36" s="325"/>
      <c r="HB36" s="325"/>
      <c r="HC36" s="325"/>
      <c r="HD36" s="325"/>
      <c r="HE36" s="325"/>
      <c r="HF36" s="325">
        <v>298</v>
      </c>
      <c r="HG36" s="325">
        <v>651</v>
      </c>
      <c r="HH36" s="325">
        <v>176</v>
      </c>
      <c r="HI36" s="325">
        <v>1325</v>
      </c>
      <c r="HJ36" s="325">
        <v>399</v>
      </c>
      <c r="HK36" s="325"/>
      <c r="HL36" s="325">
        <v>276</v>
      </c>
      <c r="HM36" s="325"/>
      <c r="HN36" s="325"/>
      <c r="HO36" s="325">
        <v>737</v>
      </c>
      <c r="HP36" s="325">
        <v>6248</v>
      </c>
      <c r="HQ36" s="325">
        <v>164</v>
      </c>
      <c r="HR36" s="325">
        <v>1072</v>
      </c>
      <c r="HS36" s="325">
        <v>1168</v>
      </c>
      <c r="HT36" s="325">
        <v>443</v>
      </c>
      <c r="HU36" s="325">
        <v>34</v>
      </c>
      <c r="HV36" s="325">
        <v>797</v>
      </c>
      <c r="HW36" s="325">
        <v>557</v>
      </c>
      <c r="HX36" s="325"/>
      <c r="HY36" s="325">
        <v>222</v>
      </c>
      <c r="HZ36" s="325">
        <v>136</v>
      </c>
      <c r="IA36" s="325"/>
      <c r="IB36" s="325">
        <v>813</v>
      </c>
      <c r="IC36" s="325">
        <v>494</v>
      </c>
      <c r="ID36" s="325">
        <v>99</v>
      </c>
      <c r="IE36" s="325"/>
      <c r="IF36" s="325">
        <v>1316</v>
      </c>
      <c r="IG36" s="325">
        <v>1565</v>
      </c>
      <c r="IH36" s="325">
        <v>222</v>
      </c>
      <c r="II36" s="325">
        <v>174</v>
      </c>
      <c r="IJ36" s="325">
        <v>132</v>
      </c>
      <c r="IK36" s="325">
        <v>9740</v>
      </c>
      <c r="IL36" s="325">
        <v>121</v>
      </c>
      <c r="IM36" s="325"/>
      <c r="IN36" s="325"/>
      <c r="IO36" s="325">
        <v>343</v>
      </c>
      <c r="IP36" s="325">
        <v>79</v>
      </c>
      <c r="IQ36" s="325">
        <v>256</v>
      </c>
      <c r="IR36" s="325">
        <v>561</v>
      </c>
      <c r="IS36" s="325">
        <v>486</v>
      </c>
      <c r="IT36" s="325">
        <v>1112</v>
      </c>
      <c r="IU36" s="325"/>
      <c r="IV36" s="325">
        <v>410</v>
      </c>
      <c r="IW36" s="325">
        <v>2214</v>
      </c>
      <c r="IX36" s="325">
        <v>325</v>
      </c>
      <c r="IY36" s="325">
        <v>206</v>
      </c>
      <c r="IZ36" s="325">
        <v>884</v>
      </c>
      <c r="JA36" s="325">
        <v>343</v>
      </c>
      <c r="JB36" s="325"/>
      <c r="JC36" s="325">
        <v>181</v>
      </c>
      <c r="JD36" s="325">
        <v>146</v>
      </c>
      <c r="JE36" s="325">
        <v>2743</v>
      </c>
      <c r="JF36" s="325">
        <v>48</v>
      </c>
      <c r="JG36" s="325">
        <v>240</v>
      </c>
      <c r="JH36" s="325">
        <v>768</v>
      </c>
      <c r="JI36" s="325"/>
      <c r="JJ36" s="325">
        <v>6400</v>
      </c>
      <c r="JK36" s="325">
        <v>8</v>
      </c>
      <c r="JL36" s="325">
        <v>192</v>
      </c>
      <c r="JM36" s="325">
        <v>864</v>
      </c>
      <c r="JN36" s="325"/>
      <c r="JO36" s="325">
        <v>87</v>
      </c>
      <c r="JP36" s="325"/>
      <c r="JQ36" s="325">
        <v>555.1</v>
      </c>
      <c r="JR36" s="325">
        <v>446</v>
      </c>
      <c r="JS36" s="325"/>
      <c r="JT36" s="325">
        <v>680</v>
      </c>
      <c r="JU36" s="325"/>
      <c r="JV36" s="325">
        <v>199</v>
      </c>
      <c r="JW36" s="325">
        <v>52</v>
      </c>
      <c r="JX36" s="325"/>
      <c r="JY36" s="325">
        <v>568</v>
      </c>
      <c r="JZ36" s="325">
        <v>1043</v>
      </c>
      <c r="KA36" s="325">
        <v>3398</v>
      </c>
      <c r="KB36" s="325">
        <v>7022</v>
      </c>
      <c r="KC36" s="325">
        <v>571</v>
      </c>
      <c r="KD36" s="325">
        <v>343</v>
      </c>
      <c r="KE36" s="325">
        <v>834</v>
      </c>
      <c r="KF36" s="325"/>
      <c r="KG36" s="325">
        <v>299</v>
      </c>
      <c r="KH36" s="325">
        <v>3600</v>
      </c>
      <c r="KI36" s="325">
        <v>200</v>
      </c>
      <c r="KJ36" s="325"/>
      <c r="KK36" s="325">
        <v>368</v>
      </c>
      <c r="KL36" s="325">
        <v>7919</v>
      </c>
      <c r="KM36" s="325">
        <v>1259</v>
      </c>
      <c r="KN36" s="325">
        <v>457</v>
      </c>
      <c r="KO36" s="325"/>
      <c r="KP36" s="325">
        <v>589</v>
      </c>
      <c r="KQ36" s="325">
        <v>126</v>
      </c>
      <c r="KR36" s="325">
        <v>1555</v>
      </c>
      <c r="KS36" s="325">
        <v>15569</v>
      </c>
      <c r="KT36" s="325">
        <v>192</v>
      </c>
      <c r="KU36" s="325">
        <v>128</v>
      </c>
      <c r="KV36" s="325">
        <v>247</v>
      </c>
      <c r="KW36" s="325">
        <v>141</v>
      </c>
      <c r="KX36" s="325">
        <v>103</v>
      </c>
      <c r="KY36" s="325">
        <v>4827</v>
      </c>
      <c r="KZ36" s="325"/>
      <c r="LA36" s="325">
        <v>516</v>
      </c>
      <c r="LB36" s="325">
        <v>57</v>
      </c>
      <c r="LC36" s="325"/>
      <c r="LD36" s="325">
        <v>2350</v>
      </c>
      <c r="LE36" s="325">
        <v>558</v>
      </c>
      <c r="LF36" s="325">
        <v>33</v>
      </c>
      <c r="LG36" s="325">
        <v>413</v>
      </c>
      <c r="LH36" s="325"/>
      <c r="LI36" s="325">
        <v>309</v>
      </c>
      <c r="LJ36" s="325">
        <v>10559</v>
      </c>
      <c r="LK36" s="325">
        <v>625</v>
      </c>
      <c r="LL36" s="325">
        <v>497</v>
      </c>
      <c r="LM36" s="325"/>
      <c r="LN36" s="325"/>
      <c r="LO36" s="325">
        <v>2963</v>
      </c>
      <c r="LP36" s="325">
        <v>780</v>
      </c>
      <c r="LQ36" s="325">
        <v>129</v>
      </c>
      <c r="LR36" s="325">
        <v>364</v>
      </c>
      <c r="LS36" s="325">
        <v>978</v>
      </c>
      <c r="LT36" s="325">
        <v>494</v>
      </c>
      <c r="LU36" s="325">
        <v>860</v>
      </c>
      <c r="LV36" s="325">
        <v>652</v>
      </c>
      <c r="LW36" s="325">
        <v>759</v>
      </c>
      <c r="LX36" s="325">
        <v>120</v>
      </c>
      <c r="LY36" s="325"/>
      <c r="LZ36" s="325">
        <v>129</v>
      </c>
      <c r="MA36" s="325">
        <v>2156</v>
      </c>
      <c r="MB36" s="325"/>
      <c r="MC36" s="325">
        <v>533</v>
      </c>
      <c r="MD36" s="325">
        <v>411</v>
      </c>
      <c r="ME36" s="325">
        <v>625</v>
      </c>
      <c r="MF36" s="325">
        <v>163</v>
      </c>
      <c r="MG36" s="325"/>
      <c r="MH36" s="325"/>
      <c r="MI36" s="325"/>
      <c r="MJ36" s="325"/>
      <c r="MK36" s="325">
        <v>5098</v>
      </c>
      <c r="ML36" s="325">
        <v>141</v>
      </c>
      <c r="MM36" s="325"/>
      <c r="MN36" s="325">
        <v>296</v>
      </c>
      <c r="MO36" s="325">
        <v>646</v>
      </c>
      <c r="MP36" s="325">
        <v>176</v>
      </c>
      <c r="MR36" s="346">
        <f t="shared" si="1"/>
        <v>8</v>
      </c>
      <c r="MS36" s="346">
        <f t="shared" si="2"/>
        <v>51150</v>
      </c>
      <c r="MT36" s="325">
        <f t="shared" si="6"/>
        <v>497</v>
      </c>
      <c r="MU36" s="772">
        <f t="shared" si="4"/>
        <v>227</v>
      </c>
    </row>
    <row r="37" spans="1:359" ht="43.5" x14ac:dyDescent="0.35">
      <c r="A37" s="280" t="s">
        <v>99</v>
      </c>
      <c r="B37" s="36" t="s">
        <v>6</v>
      </c>
      <c r="C37" s="36" t="s">
        <v>1</v>
      </c>
      <c r="D37" s="56" t="s">
        <v>145</v>
      </c>
      <c r="E37" s="132">
        <f t="shared" si="5"/>
        <v>0.7186517482517486</v>
      </c>
      <c r="F37" s="326"/>
      <c r="G37" s="842">
        <v>0.4</v>
      </c>
      <c r="H37" s="903"/>
      <c r="I37" s="842">
        <v>0.65</v>
      </c>
      <c r="J37" s="751"/>
      <c r="K37" s="751">
        <v>0.89</v>
      </c>
      <c r="L37" s="751">
        <v>0.74</v>
      </c>
      <c r="M37" s="751">
        <v>0.77400000000000002</v>
      </c>
      <c r="N37" s="664"/>
      <c r="O37" s="751">
        <v>0.75170000000000003</v>
      </c>
      <c r="P37" s="881"/>
      <c r="Q37" s="828">
        <v>0.48499999999999999</v>
      </c>
      <c r="R37" s="842">
        <v>0.65</v>
      </c>
      <c r="S37" s="751"/>
      <c r="T37" s="664">
        <v>0.51</v>
      </c>
      <c r="U37" s="881"/>
      <c r="V37" s="452">
        <v>0.93840000000000001</v>
      </c>
      <c r="W37" s="807"/>
      <c r="X37" s="664"/>
      <c r="Y37" s="664"/>
      <c r="Z37" s="664">
        <v>0.48</v>
      </c>
      <c r="AA37" s="751"/>
      <c r="AB37" s="903"/>
      <c r="AC37" s="759">
        <v>0.81420000000000003</v>
      </c>
      <c r="AD37" s="246">
        <v>0.28000000000000003</v>
      </c>
      <c r="AE37" s="246">
        <v>0.67</v>
      </c>
      <c r="AF37" s="664"/>
      <c r="AG37" s="144"/>
      <c r="AH37" s="751">
        <v>0.91</v>
      </c>
      <c r="AI37" s="246"/>
      <c r="AJ37" s="392">
        <v>0.74399999999999999</v>
      </c>
      <c r="AK37" s="664">
        <v>0.78300000000000003</v>
      </c>
      <c r="AL37" s="392"/>
      <c r="AM37" s="392"/>
      <c r="AN37" s="392"/>
      <c r="AO37" s="582">
        <v>0.72599999999999998</v>
      </c>
      <c r="AP37" s="881"/>
      <c r="AQ37" s="392"/>
      <c r="AR37" s="392">
        <v>0.79</v>
      </c>
      <c r="AS37" s="842">
        <v>0.46700000000000003</v>
      </c>
      <c r="AT37" s="144">
        <v>0.85</v>
      </c>
      <c r="AU37" s="629">
        <v>0.62</v>
      </c>
      <c r="AV37" s="557"/>
      <c r="AW37" s="751"/>
      <c r="AX37" s="723">
        <v>0.48799999999999999</v>
      </c>
      <c r="AY37" s="452">
        <v>0.94889999999999997</v>
      </c>
      <c r="AZ37" s="524">
        <v>0.94699999999999995</v>
      </c>
      <c r="BA37" s="442">
        <v>0.4</v>
      </c>
      <c r="BB37" s="339"/>
      <c r="BC37" s="392"/>
      <c r="BD37" s="664"/>
      <c r="BE37" s="246">
        <v>0.81200000000000006</v>
      </c>
      <c r="BF37" s="751"/>
      <c r="BG37" s="241"/>
      <c r="BH37" s="127"/>
      <c r="BI37" s="127"/>
      <c r="BJ37" s="133">
        <v>0.99</v>
      </c>
      <c r="BK37" s="157">
        <v>0.71740000000000004</v>
      </c>
      <c r="BL37" s="127"/>
      <c r="BM37" s="144"/>
      <c r="BN37" s="144"/>
      <c r="BO37" s="134">
        <v>0.8</v>
      </c>
      <c r="BP37" s="881">
        <v>0.62</v>
      </c>
      <c r="BQ37" s="127"/>
      <c r="BR37" s="146">
        <v>0.77200000000000002</v>
      </c>
      <c r="BS37" s="144"/>
      <c r="BT37" s="127"/>
      <c r="BU37" s="127"/>
      <c r="BV37" s="476"/>
      <c r="BW37" s="127"/>
      <c r="BX37" s="127"/>
      <c r="BY37" s="339"/>
      <c r="BZ37" s="380">
        <v>0.9</v>
      </c>
      <c r="CA37" s="133">
        <v>0.83</v>
      </c>
      <c r="CB37" s="144"/>
      <c r="CC37" s="127"/>
      <c r="CD37" s="127"/>
      <c r="CE37" s="133">
        <v>0.44</v>
      </c>
      <c r="CF37" s="557"/>
      <c r="CG37" s="133">
        <v>0.63</v>
      </c>
      <c r="CH37" s="680">
        <v>0.49</v>
      </c>
      <c r="CI37" s="492">
        <v>0.81159999999999999</v>
      </c>
      <c r="CJ37" s="416">
        <v>0.70699999999999996</v>
      </c>
      <c r="CK37" s="339"/>
      <c r="CL37" s="144"/>
      <c r="CM37" s="392"/>
      <c r="CN37" s="127"/>
      <c r="CO37" s="144"/>
      <c r="CP37" s="127"/>
      <c r="CQ37" s="246">
        <v>0.35</v>
      </c>
      <c r="CR37" s="133">
        <v>0.81</v>
      </c>
      <c r="CS37" s="133">
        <v>0.65</v>
      </c>
      <c r="CT37" s="127"/>
      <c r="CU37" s="127"/>
      <c r="CV37" s="751"/>
      <c r="CW37" s="127"/>
      <c r="CX37" s="127"/>
      <c r="CY37" s="127"/>
      <c r="CZ37" s="127"/>
      <c r="DA37" s="127"/>
      <c r="DB37" s="133">
        <v>0.37</v>
      </c>
      <c r="DC37" s="133">
        <v>0.72</v>
      </c>
      <c r="DD37" s="127"/>
      <c r="DE37" s="133">
        <v>0.96</v>
      </c>
      <c r="DF37" s="127"/>
      <c r="DG37" s="881"/>
      <c r="DH37" s="127"/>
      <c r="DI37" s="127"/>
      <c r="DJ37" s="127"/>
      <c r="DK37" s="127"/>
      <c r="DL37" s="133">
        <v>1</v>
      </c>
      <c r="DM37" s="133">
        <v>0.87</v>
      </c>
      <c r="DN37" s="133">
        <v>0.33</v>
      </c>
      <c r="DO37" s="127"/>
      <c r="DP37" s="127"/>
      <c r="DQ37" s="127"/>
      <c r="DR37" s="127"/>
      <c r="DS37" s="133">
        <v>0.9</v>
      </c>
      <c r="DT37" s="133">
        <v>0.84</v>
      </c>
      <c r="DU37" s="133">
        <v>0.76</v>
      </c>
      <c r="DV37" s="127"/>
      <c r="DW37" s="133">
        <v>0.63</v>
      </c>
      <c r="DX37" s="133">
        <v>0.64</v>
      </c>
      <c r="DY37" s="127"/>
      <c r="DZ37" s="127"/>
      <c r="EA37" s="127"/>
      <c r="EB37" s="127"/>
      <c r="EC37" s="127"/>
      <c r="ED37" s="133">
        <v>0.52</v>
      </c>
      <c r="EE37" s="127"/>
      <c r="EF37" s="133">
        <v>0.62</v>
      </c>
      <c r="EG37" s="127"/>
      <c r="EH37" s="127"/>
      <c r="EI37" s="127"/>
      <c r="EJ37" s="127"/>
      <c r="EK37" s="133"/>
      <c r="EL37" s="133">
        <v>0.56000000000000005</v>
      </c>
      <c r="EM37" s="127"/>
      <c r="EN37" s="127"/>
      <c r="EO37" s="127"/>
      <c r="EP37" s="127"/>
      <c r="EQ37" s="127"/>
      <c r="ER37" s="133">
        <v>0.68</v>
      </c>
      <c r="ES37" s="133">
        <v>0.75</v>
      </c>
      <c r="ET37" s="127"/>
      <c r="EU37" s="133">
        <v>1</v>
      </c>
      <c r="EV37" s="127"/>
      <c r="EW37" s="127"/>
      <c r="EX37" s="127"/>
      <c r="EY37" s="127"/>
      <c r="EZ37" s="751"/>
      <c r="FA37" s="127"/>
      <c r="FB37" s="127"/>
      <c r="FC37" s="127"/>
      <c r="FD37" s="127"/>
      <c r="FE37" s="127"/>
      <c r="FF37" s="127"/>
      <c r="FG37" s="133">
        <v>0.62</v>
      </c>
      <c r="FH37" s="133">
        <v>0.73</v>
      </c>
      <c r="FI37" s="127"/>
      <c r="FJ37" s="133">
        <v>0.96</v>
      </c>
      <c r="FK37" s="127"/>
      <c r="FL37" s="127"/>
      <c r="FM37" s="127"/>
      <c r="FN37" s="127"/>
      <c r="FO37" s="133">
        <v>0.75</v>
      </c>
      <c r="FP37" s="127"/>
      <c r="FQ37" s="127"/>
      <c r="FR37" s="127"/>
      <c r="FS37" s="127"/>
      <c r="FT37" s="133">
        <v>0.77</v>
      </c>
      <c r="FU37" s="127"/>
      <c r="FV37" s="133">
        <v>1</v>
      </c>
      <c r="FW37" s="133">
        <v>0.34</v>
      </c>
      <c r="FX37" s="127"/>
      <c r="FY37" s="127"/>
      <c r="FZ37" s="127"/>
      <c r="GA37" s="127"/>
      <c r="GB37" s="127"/>
      <c r="GC37" s="127"/>
      <c r="GD37" s="127"/>
      <c r="GE37" s="133">
        <v>0.79</v>
      </c>
      <c r="GF37" s="127"/>
      <c r="GG37" s="133">
        <v>0.61</v>
      </c>
      <c r="GH37" s="127"/>
      <c r="GI37" s="127"/>
      <c r="GJ37" s="133">
        <v>0.5</v>
      </c>
      <c r="GK37" s="133">
        <v>0.63</v>
      </c>
      <c r="GL37" s="127"/>
      <c r="GM37" s="127"/>
      <c r="GN37" s="127"/>
      <c r="GO37" s="127"/>
      <c r="GP37" s="127"/>
      <c r="GQ37" s="127"/>
      <c r="GR37" s="133">
        <v>0.65</v>
      </c>
      <c r="GS37" s="133">
        <v>1</v>
      </c>
      <c r="GT37" s="127"/>
      <c r="GU37" s="133">
        <v>0.5</v>
      </c>
      <c r="GV37" s="127"/>
      <c r="GW37" s="133">
        <v>0.88</v>
      </c>
      <c r="GX37" s="133">
        <v>0.8</v>
      </c>
      <c r="GY37" s="127"/>
      <c r="GZ37" s="127"/>
      <c r="HA37" s="127"/>
      <c r="HB37" s="127"/>
      <c r="HC37" s="127"/>
      <c r="HD37" s="127"/>
      <c r="HE37" s="127"/>
      <c r="HF37" s="127"/>
      <c r="HG37" s="133">
        <v>0.81</v>
      </c>
      <c r="HH37" s="133">
        <v>1</v>
      </c>
      <c r="HI37" s="127"/>
      <c r="HJ37" s="127"/>
      <c r="HK37" s="127"/>
      <c r="HL37" s="127"/>
      <c r="HM37" s="127"/>
      <c r="HN37" s="127"/>
      <c r="HO37" s="133">
        <v>0.34</v>
      </c>
      <c r="HP37" s="133">
        <v>0.78</v>
      </c>
      <c r="HQ37" s="133">
        <v>0.27</v>
      </c>
      <c r="HR37" s="133">
        <v>0.95</v>
      </c>
      <c r="HS37" s="133">
        <v>0.63</v>
      </c>
      <c r="HT37" s="133">
        <v>0.65</v>
      </c>
      <c r="HU37" s="133">
        <v>0.68</v>
      </c>
      <c r="HV37" s="133"/>
      <c r="HW37" s="133">
        <v>0.98</v>
      </c>
      <c r="HX37" s="127"/>
      <c r="HY37" s="127"/>
      <c r="HZ37" s="133">
        <v>0.55000000000000004</v>
      </c>
      <c r="IA37" s="127"/>
      <c r="IB37" s="133">
        <v>0.59</v>
      </c>
      <c r="IC37" s="133">
        <v>0.93</v>
      </c>
      <c r="ID37" s="133">
        <v>0.83</v>
      </c>
      <c r="IE37" s="127"/>
      <c r="IF37" s="127"/>
      <c r="IG37" s="133">
        <v>0.85</v>
      </c>
      <c r="IH37" s="127"/>
      <c r="II37" s="127"/>
      <c r="IJ37" s="127"/>
      <c r="IK37" s="133">
        <v>0.82</v>
      </c>
      <c r="IL37" s="133">
        <v>0.83</v>
      </c>
      <c r="IM37" s="127"/>
      <c r="IN37" s="127"/>
      <c r="IO37" s="133">
        <v>0.96</v>
      </c>
      <c r="IP37" s="133">
        <v>0.92</v>
      </c>
      <c r="IQ37" s="133"/>
      <c r="IR37" s="127"/>
      <c r="IS37" s="133">
        <v>0.57999999999999996</v>
      </c>
      <c r="IT37" s="133">
        <v>0.34</v>
      </c>
      <c r="IU37" s="127"/>
      <c r="IV37" s="133">
        <v>0.54</v>
      </c>
      <c r="IW37" s="127"/>
      <c r="IX37" s="133">
        <v>0.91</v>
      </c>
      <c r="IY37" s="133">
        <v>0.97</v>
      </c>
      <c r="IZ37" s="133">
        <v>0.71</v>
      </c>
      <c r="JA37" s="133">
        <v>0.04</v>
      </c>
      <c r="JB37" s="127"/>
      <c r="JC37" s="133">
        <v>0.91</v>
      </c>
      <c r="JD37" s="133">
        <v>0.9</v>
      </c>
      <c r="JE37" s="127"/>
      <c r="JF37" s="133">
        <v>0.77</v>
      </c>
      <c r="JG37" s="133">
        <v>0.66</v>
      </c>
      <c r="JH37" s="133">
        <v>0.64</v>
      </c>
      <c r="JI37" s="127"/>
      <c r="JJ37" s="133">
        <v>0.8</v>
      </c>
      <c r="JK37" s="133">
        <v>0.8</v>
      </c>
      <c r="JL37" s="133">
        <v>0.83</v>
      </c>
      <c r="JM37" s="133">
        <v>0.87</v>
      </c>
      <c r="JN37" s="127"/>
      <c r="JO37" s="133">
        <v>0.64</v>
      </c>
      <c r="JP37" s="127"/>
      <c r="JQ37" s="127"/>
      <c r="JR37" s="127"/>
      <c r="JS37" s="127"/>
      <c r="JT37" s="127"/>
      <c r="JU37" s="127"/>
      <c r="JV37" s="133">
        <v>0.43</v>
      </c>
      <c r="JW37" s="127"/>
      <c r="JX37" s="127"/>
      <c r="JY37" s="127"/>
      <c r="JZ37" s="133">
        <v>0.72</v>
      </c>
      <c r="KA37" s="133">
        <v>0.79</v>
      </c>
      <c r="KB37" s="127"/>
      <c r="KC37" s="133">
        <v>0.65</v>
      </c>
      <c r="KD37" s="127"/>
      <c r="KE37" s="133">
        <v>0.75</v>
      </c>
      <c r="KF37" s="127"/>
      <c r="KG37" s="127"/>
      <c r="KH37" s="127"/>
      <c r="KI37" s="127"/>
      <c r="KJ37" s="127"/>
      <c r="KK37" s="127"/>
      <c r="KL37" s="133">
        <v>0.47</v>
      </c>
      <c r="KM37" s="133">
        <v>0.9</v>
      </c>
      <c r="KN37" s="127"/>
      <c r="KO37" s="127"/>
      <c r="KP37" s="133">
        <v>0.8</v>
      </c>
      <c r="KQ37" s="133">
        <v>0.87</v>
      </c>
      <c r="KR37" s="133">
        <v>0.96</v>
      </c>
      <c r="KS37" s="133">
        <v>0.98</v>
      </c>
      <c r="KT37" s="127"/>
      <c r="KU37" s="127"/>
      <c r="KV37" s="133">
        <v>0.84</v>
      </c>
      <c r="KW37" s="133">
        <v>0.33</v>
      </c>
      <c r="KX37" s="127"/>
      <c r="KY37" s="133">
        <v>0.48</v>
      </c>
      <c r="KZ37" s="127"/>
      <c r="LA37" s="133">
        <v>0.73</v>
      </c>
      <c r="LB37" s="127"/>
      <c r="LC37" s="127"/>
      <c r="LD37" s="127"/>
      <c r="LE37" s="133">
        <v>0.95</v>
      </c>
      <c r="LF37" s="127"/>
      <c r="LG37" s="133">
        <v>0.95</v>
      </c>
      <c r="LH37" s="127"/>
      <c r="LI37" s="127"/>
      <c r="LJ37" s="127"/>
      <c r="LK37" s="133">
        <v>0.87</v>
      </c>
      <c r="LL37" s="133">
        <v>0.86</v>
      </c>
      <c r="LM37" s="127"/>
      <c r="LN37" s="133">
        <v>1</v>
      </c>
      <c r="LO37" s="127"/>
      <c r="LP37" s="133">
        <v>0.56000000000000005</v>
      </c>
      <c r="LQ37" s="127"/>
      <c r="LR37" s="133">
        <v>0.51</v>
      </c>
      <c r="LS37" s="127"/>
      <c r="LT37" s="133">
        <v>1</v>
      </c>
      <c r="LU37" s="133">
        <v>0.76</v>
      </c>
      <c r="LV37" s="133">
        <v>0.87</v>
      </c>
      <c r="LW37" s="127"/>
      <c r="LX37" s="133">
        <v>0.69</v>
      </c>
      <c r="LY37" s="127"/>
      <c r="LZ37" s="133">
        <v>0.82</v>
      </c>
      <c r="MA37" s="127"/>
      <c r="MB37" s="127"/>
      <c r="MC37" s="127"/>
      <c r="MD37" s="127"/>
      <c r="ME37" s="127"/>
      <c r="MF37" s="133">
        <v>0.34</v>
      </c>
      <c r="MG37" s="127"/>
      <c r="MH37" s="127"/>
      <c r="MI37" s="127"/>
      <c r="MJ37" s="127"/>
      <c r="MK37" s="133">
        <v>0.48</v>
      </c>
      <c r="ML37" s="127"/>
      <c r="MM37" s="127"/>
      <c r="MN37" s="133">
        <v>0.81</v>
      </c>
      <c r="MO37" s="133">
        <v>0.6</v>
      </c>
      <c r="MP37" s="133">
        <v>1</v>
      </c>
      <c r="MR37" s="353">
        <f t="shared" ref="MR37:MR68" si="7">MIN(F37:MP37)</f>
        <v>0.04</v>
      </c>
      <c r="MS37" s="353">
        <f t="shared" ref="MS37:MS68" si="8">MAX(F37:MP37)</f>
        <v>1</v>
      </c>
      <c r="MT37" s="326">
        <f t="shared" si="6"/>
        <v>0.75170000000000003</v>
      </c>
      <c r="MU37" s="772">
        <f t="shared" ref="MU37:MU68" si="9">COUNT(F37:MP37)</f>
        <v>143</v>
      </c>
    </row>
    <row r="38" spans="1:359" ht="24" x14ac:dyDescent="0.35">
      <c r="A38" s="280" t="s">
        <v>100</v>
      </c>
      <c r="B38" s="35" t="s">
        <v>64</v>
      </c>
      <c r="C38" s="35" t="s">
        <v>2</v>
      </c>
      <c r="D38" s="55" t="s">
        <v>40</v>
      </c>
      <c r="E38" s="128">
        <f t="shared" si="5"/>
        <v>4828616.6273584915</v>
      </c>
      <c r="F38" s="325"/>
      <c r="G38" s="872">
        <v>10181589.4</v>
      </c>
      <c r="H38" s="902">
        <v>877500</v>
      </c>
      <c r="I38" s="872">
        <v>953430</v>
      </c>
      <c r="J38" s="750"/>
      <c r="K38" s="750">
        <v>473951</v>
      </c>
      <c r="L38" s="750">
        <v>236696</v>
      </c>
      <c r="M38" s="750">
        <v>31333964</v>
      </c>
      <c r="N38" s="663">
        <v>428774</v>
      </c>
      <c r="O38" s="750">
        <v>823834</v>
      </c>
      <c r="P38" s="880">
        <v>1844099.1</v>
      </c>
      <c r="Q38" s="868">
        <v>715098</v>
      </c>
      <c r="R38" s="841"/>
      <c r="S38" s="750"/>
      <c r="T38" s="663">
        <v>10325198.57</v>
      </c>
      <c r="U38" s="880"/>
      <c r="V38" s="690">
        <v>29923699</v>
      </c>
      <c r="W38" s="806">
        <v>244498</v>
      </c>
      <c r="X38" s="663">
        <v>856735</v>
      </c>
      <c r="Y38" s="663">
        <v>5831936</v>
      </c>
      <c r="Z38" s="663">
        <v>292626</v>
      </c>
      <c r="AA38" s="750"/>
      <c r="AB38" s="902"/>
      <c r="AC38" s="750">
        <v>6710496</v>
      </c>
      <c r="AD38" s="391">
        <v>1989214</v>
      </c>
      <c r="AE38" s="391">
        <v>911075.37</v>
      </c>
      <c r="AF38" s="663">
        <v>3430151.55</v>
      </c>
      <c r="AG38" s="520"/>
      <c r="AH38" s="750">
        <v>463819</v>
      </c>
      <c r="AI38" s="391"/>
      <c r="AJ38" s="391">
        <v>244559</v>
      </c>
      <c r="AK38" s="663">
        <v>25592724</v>
      </c>
      <c r="AL38" s="391">
        <v>456359.72</v>
      </c>
      <c r="AM38" s="391"/>
      <c r="AN38" s="391">
        <v>36777263</v>
      </c>
      <c r="AO38" s="581">
        <v>809680</v>
      </c>
      <c r="AP38" s="880">
        <v>1852092.57</v>
      </c>
      <c r="AQ38" s="391"/>
      <c r="AR38" s="391">
        <v>460551</v>
      </c>
      <c r="AS38" s="841">
        <v>707527</v>
      </c>
      <c r="AT38" s="129">
        <v>5382465.54</v>
      </c>
      <c r="AU38" s="628">
        <v>177413.51</v>
      </c>
      <c r="AV38" s="556">
        <v>10155568.609999999</v>
      </c>
      <c r="AW38" s="750"/>
      <c r="AX38" s="661">
        <v>1673499.2</v>
      </c>
      <c r="AY38" s="391"/>
      <c r="AZ38" s="523">
        <v>396955</v>
      </c>
      <c r="BA38" s="432">
        <v>225301.86</v>
      </c>
      <c r="BB38" s="338">
        <v>6862000.7999999998</v>
      </c>
      <c r="BC38" s="391">
        <v>272470</v>
      </c>
      <c r="BD38" s="663"/>
      <c r="BE38" s="391">
        <v>6893467.4299999997</v>
      </c>
      <c r="BF38" s="750"/>
      <c r="BG38" s="240">
        <v>643109</v>
      </c>
      <c r="BH38" s="127"/>
      <c r="BI38" s="130">
        <v>1186874</v>
      </c>
      <c r="BJ38" s="130">
        <v>1554023</v>
      </c>
      <c r="BK38" s="149">
        <v>25592724</v>
      </c>
      <c r="BL38" s="127"/>
      <c r="BM38" s="135"/>
      <c r="BN38" s="129">
        <v>31265599.100000001</v>
      </c>
      <c r="BO38" s="135"/>
      <c r="BP38" s="880"/>
      <c r="BQ38" s="127"/>
      <c r="BR38" s="325">
        <v>1210341</v>
      </c>
      <c r="BS38" s="135">
        <v>366964</v>
      </c>
      <c r="BT38" s="127"/>
      <c r="BU38" s="127"/>
      <c r="BV38" s="475">
        <v>5304685</v>
      </c>
      <c r="BW38" s="127"/>
      <c r="BX38" s="130"/>
      <c r="BY38" s="338">
        <v>4172542</v>
      </c>
      <c r="BZ38" s="324">
        <v>2512841.19</v>
      </c>
      <c r="CA38" s="130">
        <v>361004</v>
      </c>
      <c r="CB38" s="149">
        <v>58990343</v>
      </c>
      <c r="CC38" s="130">
        <v>64753</v>
      </c>
      <c r="CD38" s="130">
        <v>242419</v>
      </c>
      <c r="CE38" s="130">
        <v>718052</v>
      </c>
      <c r="CF38" s="556">
        <v>9885067.4600000009</v>
      </c>
      <c r="CG38" s="130">
        <v>43680</v>
      </c>
      <c r="CH38" s="661">
        <v>1521760.3</v>
      </c>
      <c r="CI38" s="536"/>
      <c r="CJ38" s="408">
        <v>28568644</v>
      </c>
      <c r="CK38" s="341"/>
      <c r="CL38" s="149">
        <v>6671529.7000000002</v>
      </c>
      <c r="CM38" s="391"/>
      <c r="CN38" s="127"/>
      <c r="CO38" s="149">
        <v>835036.6</v>
      </c>
      <c r="CP38" s="127"/>
      <c r="CQ38" s="391">
        <v>6972321.79</v>
      </c>
      <c r="CR38" s="127"/>
      <c r="CS38" s="127"/>
      <c r="CT38" s="130">
        <v>28864245</v>
      </c>
      <c r="CU38" s="130">
        <v>3346081</v>
      </c>
      <c r="CV38" s="750"/>
      <c r="CW38" s="130">
        <v>603173</v>
      </c>
      <c r="CX38" s="130">
        <v>1183105</v>
      </c>
      <c r="CY38" s="127"/>
      <c r="CZ38" s="127"/>
      <c r="DA38" s="127"/>
      <c r="DB38" s="130">
        <v>3364923</v>
      </c>
      <c r="DC38" s="127"/>
      <c r="DD38" s="127"/>
      <c r="DE38" s="130">
        <v>670786</v>
      </c>
      <c r="DF38" s="127"/>
      <c r="DG38" s="880"/>
      <c r="DH38" s="130">
        <v>238154</v>
      </c>
      <c r="DI38" s="127"/>
      <c r="DJ38" s="130">
        <v>3819836</v>
      </c>
      <c r="DK38" s="130">
        <v>1224395</v>
      </c>
      <c r="DL38" s="127"/>
      <c r="DM38" s="127"/>
      <c r="DN38" s="130">
        <v>275778</v>
      </c>
      <c r="DO38" s="127"/>
      <c r="DP38" s="130">
        <v>410211</v>
      </c>
      <c r="DQ38" s="130">
        <v>573733</v>
      </c>
      <c r="DR38" s="127"/>
      <c r="DS38" s="130">
        <v>4009643</v>
      </c>
      <c r="DT38" s="130">
        <v>263558</v>
      </c>
      <c r="DU38" s="127"/>
      <c r="DV38" s="130">
        <v>58143879</v>
      </c>
      <c r="DW38" s="130">
        <v>962159</v>
      </c>
      <c r="DX38" s="130">
        <v>209475</v>
      </c>
      <c r="DY38" s="130">
        <v>2045970</v>
      </c>
      <c r="DZ38" s="127"/>
      <c r="EA38" s="130">
        <v>255360</v>
      </c>
      <c r="EB38" s="130">
        <v>163142</v>
      </c>
      <c r="EC38" s="130">
        <v>724581</v>
      </c>
      <c r="ED38" s="130">
        <v>10380659</v>
      </c>
      <c r="EE38" s="130">
        <v>1035105</v>
      </c>
      <c r="EF38" s="130"/>
      <c r="EG38" s="127"/>
      <c r="EH38" s="127"/>
      <c r="EI38" s="130">
        <v>390025</v>
      </c>
      <c r="EJ38" s="127"/>
      <c r="EK38" s="130">
        <v>23990701</v>
      </c>
      <c r="EL38" s="127"/>
      <c r="EM38" s="127"/>
      <c r="EN38" s="127"/>
      <c r="EO38" s="127"/>
      <c r="EP38" s="127"/>
      <c r="EQ38" s="127"/>
      <c r="ER38" s="130">
        <v>6871245</v>
      </c>
      <c r="ES38" s="127"/>
      <c r="ET38" s="127"/>
      <c r="EU38" s="127"/>
      <c r="EV38" s="130">
        <v>878738</v>
      </c>
      <c r="EW38" s="130">
        <v>31099592</v>
      </c>
      <c r="EX38" s="130">
        <v>94089</v>
      </c>
      <c r="EY38" s="130">
        <v>2933757</v>
      </c>
      <c r="EZ38" s="750"/>
      <c r="FA38" s="130">
        <v>592241</v>
      </c>
      <c r="FB38" s="130">
        <v>1183380</v>
      </c>
      <c r="FC38" s="127"/>
      <c r="FD38" s="127"/>
      <c r="FE38" s="130">
        <v>520377</v>
      </c>
      <c r="FF38" s="127"/>
      <c r="FG38" s="130">
        <v>3367622</v>
      </c>
      <c r="FH38" s="130">
        <v>31044205</v>
      </c>
      <c r="FI38" s="130">
        <v>548344</v>
      </c>
      <c r="FJ38" s="130">
        <v>628885</v>
      </c>
      <c r="FK38" s="127"/>
      <c r="FL38" s="127"/>
      <c r="FM38" s="127"/>
      <c r="FN38" s="130">
        <v>2625576</v>
      </c>
      <c r="FO38" s="130">
        <v>7960657</v>
      </c>
      <c r="FP38" s="130">
        <v>95581</v>
      </c>
      <c r="FQ38" s="130">
        <v>1024943</v>
      </c>
      <c r="FR38" s="130">
        <v>1210341</v>
      </c>
      <c r="FS38" s="130">
        <v>340798</v>
      </c>
      <c r="FT38" s="130">
        <v>404560</v>
      </c>
      <c r="FU38" s="130"/>
      <c r="FV38" s="127"/>
      <c r="FW38" s="130">
        <v>63278</v>
      </c>
      <c r="FX38" s="127"/>
      <c r="FY38" s="130">
        <v>395822</v>
      </c>
      <c r="FZ38" s="127"/>
      <c r="GA38" s="127"/>
      <c r="GB38" s="127"/>
      <c r="GC38" s="127"/>
      <c r="GD38" s="130">
        <v>3857945</v>
      </c>
      <c r="GE38" s="127"/>
      <c r="GF38" s="127"/>
      <c r="GG38" s="130">
        <v>959153</v>
      </c>
      <c r="GH38" s="127"/>
      <c r="GI38" s="130">
        <v>700976</v>
      </c>
      <c r="GJ38" s="130">
        <v>10135864</v>
      </c>
      <c r="GK38" s="130">
        <v>2122195</v>
      </c>
      <c r="GL38" s="130">
        <v>1048698</v>
      </c>
      <c r="GM38" s="127"/>
      <c r="GN38" s="127"/>
      <c r="GO38" s="127"/>
      <c r="GP38" s="130">
        <v>391097</v>
      </c>
      <c r="GQ38" s="127"/>
      <c r="GR38" s="130">
        <v>27520766</v>
      </c>
      <c r="GS38" s="130">
        <v>5288964</v>
      </c>
      <c r="GT38" s="130">
        <v>5749057</v>
      </c>
      <c r="GU38" s="130">
        <v>671000</v>
      </c>
      <c r="GV38" s="130">
        <v>188312</v>
      </c>
      <c r="GW38" s="130">
        <v>1207095</v>
      </c>
      <c r="GX38" s="130">
        <v>1654795</v>
      </c>
      <c r="GY38" s="127"/>
      <c r="GZ38" s="127"/>
      <c r="HA38" s="127"/>
      <c r="HB38" s="127"/>
      <c r="HC38" s="127"/>
      <c r="HD38" s="130">
        <v>6767387</v>
      </c>
      <c r="HE38" s="130">
        <v>467581</v>
      </c>
      <c r="HF38" s="130">
        <v>525530</v>
      </c>
      <c r="HG38" s="130">
        <v>622025</v>
      </c>
      <c r="HH38" s="127"/>
      <c r="HI38" s="130">
        <v>17080867</v>
      </c>
      <c r="HJ38" s="130">
        <v>897134</v>
      </c>
      <c r="HK38" s="130">
        <v>334103</v>
      </c>
      <c r="HL38" s="130">
        <v>1231982</v>
      </c>
      <c r="HM38" s="127"/>
      <c r="HN38" s="127"/>
      <c r="HO38" s="130">
        <v>1329034</v>
      </c>
      <c r="HP38" s="127"/>
      <c r="HQ38" s="127"/>
      <c r="HR38" s="130">
        <v>3180845</v>
      </c>
      <c r="HS38" s="130">
        <v>5410719</v>
      </c>
      <c r="HT38" s="130">
        <v>596774</v>
      </c>
      <c r="HU38" s="130">
        <v>80612</v>
      </c>
      <c r="HV38" s="130">
        <v>1595023</v>
      </c>
      <c r="HW38" s="130">
        <v>1193039</v>
      </c>
      <c r="HX38" s="127"/>
      <c r="HY38" s="130"/>
      <c r="HZ38" s="130">
        <v>168093</v>
      </c>
      <c r="IA38" s="127"/>
      <c r="IB38" s="130">
        <v>968570</v>
      </c>
      <c r="IC38" s="127"/>
      <c r="ID38" s="130">
        <v>424193</v>
      </c>
      <c r="IE38" s="127"/>
      <c r="IF38" s="130">
        <v>3334138</v>
      </c>
      <c r="IG38" s="127"/>
      <c r="IH38" s="130">
        <v>2012988</v>
      </c>
      <c r="II38" s="127"/>
      <c r="IJ38" s="127"/>
      <c r="IK38" s="130">
        <v>36935180</v>
      </c>
      <c r="IL38" s="130">
        <v>558869</v>
      </c>
      <c r="IM38" s="127"/>
      <c r="IN38" s="127"/>
      <c r="IO38" s="130">
        <v>711346</v>
      </c>
      <c r="IP38" s="127"/>
      <c r="IQ38" s="130">
        <v>648946</v>
      </c>
      <c r="IR38" s="130">
        <v>1251161</v>
      </c>
      <c r="IS38" s="130">
        <v>869222</v>
      </c>
      <c r="IT38" s="127"/>
      <c r="IU38" s="130">
        <v>30311660</v>
      </c>
      <c r="IV38" s="130">
        <v>955346</v>
      </c>
      <c r="IW38" s="130">
        <v>1934869</v>
      </c>
      <c r="IX38" s="130">
        <v>465681</v>
      </c>
      <c r="IY38" s="130">
        <v>997495</v>
      </c>
      <c r="IZ38" s="130">
        <v>1219112</v>
      </c>
      <c r="JA38" s="130">
        <v>496379.63</v>
      </c>
      <c r="JB38" s="127"/>
      <c r="JC38" s="130">
        <v>333423</v>
      </c>
      <c r="JD38" s="130">
        <v>281746</v>
      </c>
      <c r="JE38" s="130">
        <v>5145489</v>
      </c>
      <c r="JF38" s="130">
        <v>379744</v>
      </c>
      <c r="JG38" s="130">
        <v>241941</v>
      </c>
      <c r="JH38" s="130"/>
      <c r="JI38" s="127"/>
      <c r="JJ38" s="127"/>
      <c r="JK38" s="130">
        <v>550000</v>
      </c>
      <c r="JL38" s="130"/>
      <c r="JM38" s="130">
        <v>3960591</v>
      </c>
      <c r="JN38" s="127"/>
      <c r="JO38" s="130">
        <v>129761</v>
      </c>
      <c r="JP38" s="127"/>
      <c r="JQ38" s="130">
        <v>393589</v>
      </c>
      <c r="JR38" s="127"/>
      <c r="JS38" s="127"/>
      <c r="JT38" s="127"/>
      <c r="JU38" s="127"/>
      <c r="JV38" s="127"/>
      <c r="JW38" s="127"/>
      <c r="JX38" s="130">
        <v>3961068</v>
      </c>
      <c r="JY38" s="127"/>
      <c r="JZ38" s="130">
        <v>3220150</v>
      </c>
      <c r="KA38" s="130">
        <v>9483563</v>
      </c>
      <c r="KB38" s="127"/>
      <c r="KC38" s="127"/>
      <c r="KD38" s="130">
        <v>14290846</v>
      </c>
      <c r="KE38" s="130">
        <v>2672945</v>
      </c>
      <c r="KF38" s="127"/>
      <c r="KG38" s="130">
        <v>244425</v>
      </c>
      <c r="KH38" s="130">
        <v>12631226</v>
      </c>
      <c r="KI38" s="127"/>
      <c r="KJ38" s="127"/>
      <c r="KK38" s="130">
        <v>691134</v>
      </c>
      <c r="KL38" s="130">
        <v>9678400</v>
      </c>
      <c r="KM38" s="130">
        <v>2044775</v>
      </c>
      <c r="KN38" s="130">
        <v>900898</v>
      </c>
      <c r="KO38" s="127"/>
      <c r="KP38" s="130">
        <v>2400258</v>
      </c>
      <c r="KQ38" s="127"/>
      <c r="KR38" s="130">
        <v>2812818</v>
      </c>
      <c r="KS38" s="130">
        <v>30775377</v>
      </c>
      <c r="KT38" s="130">
        <v>194703</v>
      </c>
      <c r="KU38" s="130">
        <v>485429</v>
      </c>
      <c r="KV38" s="130">
        <v>489746</v>
      </c>
      <c r="KW38" s="130">
        <v>534649</v>
      </c>
      <c r="KX38" s="130">
        <v>81704</v>
      </c>
      <c r="KY38" s="130">
        <v>13405273</v>
      </c>
      <c r="KZ38" s="127"/>
      <c r="LA38" s="130">
        <v>373342</v>
      </c>
      <c r="LB38" s="130">
        <v>151070</v>
      </c>
      <c r="LC38" s="130">
        <v>348249</v>
      </c>
      <c r="LD38" s="130">
        <v>9263485</v>
      </c>
      <c r="LE38" s="130">
        <v>1079141</v>
      </c>
      <c r="LF38" s="127"/>
      <c r="LG38" s="127"/>
      <c r="LH38" s="130">
        <v>431808</v>
      </c>
      <c r="LI38" s="130">
        <v>281615</v>
      </c>
      <c r="LJ38" s="130">
        <v>13929578</v>
      </c>
      <c r="LK38" s="130">
        <v>10759514</v>
      </c>
      <c r="LL38" s="130">
        <v>1909473</v>
      </c>
      <c r="LM38" s="127"/>
      <c r="LN38" s="130">
        <v>5285357</v>
      </c>
      <c r="LO38" s="130">
        <v>3469320</v>
      </c>
      <c r="LP38" s="130">
        <v>743950</v>
      </c>
      <c r="LQ38" s="130">
        <v>194594</v>
      </c>
      <c r="LR38" s="130">
        <v>299834</v>
      </c>
      <c r="LS38" s="130">
        <v>1823297</v>
      </c>
      <c r="LT38" s="130">
        <v>1006575</v>
      </c>
      <c r="LU38" s="130">
        <v>5038492</v>
      </c>
      <c r="LV38" s="130">
        <v>1282168</v>
      </c>
      <c r="LW38" s="130">
        <v>1171488</v>
      </c>
      <c r="LX38" s="127"/>
      <c r="LY38" s="127"/>
      <c r="LZ38" s="130">
        <v>199548</v>
      </c>
      <c r="MA38" s="130">
        <v>7230307</v>
      </c>
      <c r="MB38" s="127"/>
      <c r="MC38" s="130">
        <v>974951</v>
      </c>
      <c r="MD38" s="127"/>
      <c r="ME38" s="127"/>
      <c r="MF38" s="130">
        <v>423410</v>
      </c>
      <c r="MG38" s="127"/>
      <c r="MH38" s="127"/>
      <c r="MI38" s="130">
        <v>243137</v>
      </c>
      <c r="MJ38" s="127"/>
      <c r="MK38" s="130">
        <v>6731311</v>
      </c>
      <c r="ML38" s="130">
        <v>461052</v>
      </c>
      <c r="MM38" s="127"/>
      <c r="MN38" s="130">
        <v>538379</v>
      </c>
      <c r="MO38" s="130">
        <v>603126</v>
      </c>
      <c r="MP38" s="130">
        <v>426359</v>
      </c>
      <c r="MR38" s="346">
        <f t="shared" si="7"/>
        <v>43680</v>
      </c>
      <c r="MS38" s="346">
        <f t="shared" si="8"/>
        <v>58990343</v>
      </c>
      <c r="MT38" s="325">
        <f t="shared" si="6"/>
        <v>986223</v>
      </c>
      <c r="MU38" s="772">
        <f t="shared" si="9"/>
        <v>212</v>
      </c>
    </row>
    <row r="39" spans="1:359" ht="43.5" x14ac:dyDescent="0.35">
      <c r="A39" s="280" t="s">
        <v>101</v>
      </c>
      <c r="B39" s="36" t="s">
        <v>6</v>
      </c>
      <c r="C39" s="36" t="s">
        <v>2</v>
      </c>
      <c r="D39" s="56" t="s">
        <v>49</v>
      </c>
      <c r="E39" s="132">
        <f t="shared" si="5"/>
        <v>0.80970886524822716</v>
      </c>
      <c r="F39" s="326"/>
      <c r="G39" s="842">
        <v>0.86599999999999999</v>
      </c>
      <c r="H39" s="903"/>
      <c r="I39" s="842">
        <v>0.94</v>
      </c>
      <c r="J39" s="793"/>
      <c r="K39" s="751">
        <v>0.94120000000000004</v>
      </c>
      <c r="L39" s="751">
        <v>1</v>
      </c>
      <c r="M39" s="751">
        <v>0.60399999999999998</v>
      </c>
      <c r="N39" s="664"/>
      <c r="O39" s="751">
        <v>0.86</v>
      </c>
      <c r="P39" s="881"/>
      <c r="Q39" s="828">
        <v>0.22700000000000001</v>
      </c>
      <c r="R39" s="842"/>
      <c r="S39" s="751"/>
      <c r="T39" s="664">
        <v>0.82499999999999996</v>
      </c>
      <c r="U39" s="881"/>
      <c r="V39" s="449">
        <v>0.87</v>
      </c>
      <c r="W39" s="807">
        <v>0.5</v>
      </c>
      <c r="X39" s="664">
        <v>0.7581</v>
      </c>
      <c r="Y39" s="664"/>
      <c r="Z39" s="664">
        <v>0.56999999999999995</v>
      </c>
      <c r="AA39" s="751"/>
      <c r="AB39" s="903"/>
      <c r="AC39" s="751">
        <v>0.91300000000000003</v>
      </c>
      <c r="AD39" s="392">
        <v>0.78510000000000002</v>
      </c>
      <c r="AE39" s="246">
        <v>0.9</v>
      </c>
      <c r="AF39" s="664">
        <v>0.83333333333333337</v>
      </c>
      <c r="AG39" s="144"/>
      <c r="AH39" s="751">
        <v>1</v>
      </c>
      <c r="AI39" s="246"/>
      <c r="AJ39" s="392">
        <v>0.8</v>
      </c>
      <c r="AK39" s="664">
        <v>0.79900000000000004</v>
      </c>
      <c r="AL39" s="392">
        <v>0.64</v>
      </c>
      <c r="AM39" s="392"/>
      <c r="AN39" s="392"/>
      <c r="AO39" s="582">
        <v>0.88</v>
      </c>
      <c r="AP39" s="881"/>
      <c r="AQ39" s="392">
        <v>0.71399999999999997</v>
      </c>
      <c r="AR39" s="392">
        <v>0.75</v>
      </c>
      <c r="AS39" s="842">
        <v>1</v>
      </c>
      <c r="AT39" s="144">
        <v>0.71250000000000002</v>
      </c>
      <c r="AU39" s="629">
        <v>0.9</v>
      </c>
      <c r="AV39" s="557">
        <v>0.82110000000000005</v>
      </c>
      <c r="AW39" s="751"/>
      <c r="AX39" s="704"/>
      <c r="AY39" s="449">
        <v>0.85</v>
      </c>
      <c r="AZ39" s="524">
        <v>0.58299999999999996</v>
      </c>
      <c r="BA39" s="436">
        <v>0</v>
      </c>
      <c r="BB39" s="339">
        <v>0.87270000000000003</v>
      </c>
      <c r="BC39" s="392">
        <v>0.59</v>
      </c>
      <c r="BD39" s="664"/>
      <c r="BE39" s="392"/>
      <c r="BF39" s="751"/>
      <c r="BG39" s="241">
        <v>1</v>
      </c>
      <c r="BH39" s="127"/>
      <c r="BI39" s="146">
        <v>0.75800000000000001</v>
      </c>
      <c r="BJ39" s="146">
        <v>0.85499999999999998</v>
      </c>
      <c r="BK39" s="144">
        <v>0.79900000000000004</v>
      </c>
      <c r="BL39" s="127"/>
      <c r="BM39" s="144">
        <v>0.76</v>
      </c>
      <c r="BN39" s="158"/>
      <c r="BO39" s="144"/>
      <c r="BP39" s="881"/>
      <c r="BQ39" s="127"/>
      <c r="BR39" s="146">
        <v>0.71099999999999997</v>
      </c>
      <c r="BS39" s="144">
        <v>0.94</v>
      </c>
      <c r="BT39" s="127"/>
      <c r="BU39" s="127"/>
      <c r="BV39" s="476">
        <v>0.74860000000000004</v>
      </c>
      <c r="BW39" s="127"/>
      <c r="BX39" s="127"/>
      <c r="BY39" s="339"/>
      <c r="BZ39" s="339">
        <v>0.872</v>
      </c>
      <c r="CA39" s="127">
        <v>0.84</v>
      </c>
      <c r="CB39" s="144">
        <v>0.87</v>
      </c>
      <c r="CC39" s="127"/>
      <c r="CD39" s="146">
        <v>1</v>
      </c>
      <c r="CE39" s="146">
        <v>0.72499999999999998</v>
      </c>
      <c r="CF39" s="557">
        <v>0.81699999999999995</v>
      </c>
      <c r="CG39" s="146">
        <v>0.1</v>
      </c>
      <c r="CH39" s="704"/>
      <c r="CI39" s="717">
        <v>0.82</v>
      </c>
      <c r="CJ39" s="413">
        <v>0.8</v>
      </c>
      <c r="CK39" s="319">
        <v>0.98</v>
      </c>
      <c r="CL39" s="144">
        <v>0.77200000000000002</v>
      </c>
      <c r="CM39" s="392"/>
      <c r="CN39" s="127"/>
      <c r="CO39" s="144">
        <v>0.875</v>
      </c>
      <c r="CP39" s="127"/>
      <c r="CQ39" s="392"/>
      <c r="CR39" s="146">
        <v>1</v>
      </c>
      <c r="CS39" s="127"/>
      <c r="CT39" s="146">
        <v>0.99</v>
      </c>
      <c r="CU39" s="146">
        <v>0.81</v>
      </c>
      <c r="CV39" s="751"/>
      <c r="CW39" s="127"/>
      <c r="CX39" s="146">
        <v>0.46300000000000002</v>
      </c>
      <c r="CY39" s="127"/>
      <c r="CZ39" s="127"/>
      <c r="DA39" s="127"/>
      <c r="DB39" s="127"/>
      <c r="DC39" s="127"/>
      <c r="DD39" s="127"/>
      <c r="DE39" s="127"/>
      <c r="DF39" s="127"/>
      <c r="DG39" s="881"/>
      <c r="DH39" s="127"/>
      <c r="DI39" s="127"/>
      <c r="DJ39" s="127"/>
      <c r="DK39" s="127"/>
      <c r="DL39" s="127"/>
      <c r="DM39" s="127"/>
      <c r="DN39" s="146">
        <v>1</v>
      </c>
      <c r="DO39" s="127"/>
      <c r="DP39" s="127"/>
      <c r="DQ39" s="146">
        <v>1</v>
      </c>
      <c r="DR39" s="127"/>
      <c r="DS39" s="146">
        <v>0.87</v>
      </c>
      <c r="DT39" s="127"/>
      <c r="DU39" s="127"/>
      <c r="DV39" s="146">
        <v>0.85</v>
      </c>
      <c r="DW39" s="127"/>
      <c r="DX39" s="146">
        <v>1</v>
      </c>
      <c r="DY39" s="127"/>
      <c r="DZ39" s="146">
        <v>0.67</v>
      </c>
      <c r="EA39" s="146">
        <v>0.71499999999999997</v>
      </c>
      <c r="EB39" s="127"/>
      <c r="EC39" s="146">
        <v>0.70399999999999996</v>
      </c>
      <c r="ED39" s="146">
        <v>0.71</v>
      </c>
      <c r="EE39" s="146">
        <v>0.83</v>
      </c>
      <c r="EF39" s="146">
        <v>0</v>
      </c>
      <c r="EG39" s="127"/>
      <c r="EH39" s="127"/>
      <c r="EI39" s="146">
        <v>1</v>
      </c>
      <c r="EJ39" s="127"/>
      <c r="EK39" s="146">
        <v>0.85</v>
      </c>
      <c r="EL39" s="127"/>
      <c r="EM39" s="127"/>
      <c r="EN39" s="127"/>
      <c r="EO39" s="127"/>
      <c r="EP39" s="127"/>
      <c r="EQ39" s="127"/>
      <c r="ER39" s="146">
        <v>0.89700000000000002</v>
      </c>
      <c r="ES39" s="146">
        <v>0.85699999999999998</v>
      </c>
      <c r="ET39" s="127"/>
      <c r="EU39" s="146">
        <v>0.88</v>
      </c>
      <c r="EV39" s="146">
        <v>0.9</v>
      </c>
      <c r="EW39" s="146">
        <v>0.98</v>
      </c>
      <c r="EX39" s="127"/>
      <c r="EY39" s="146">
        <v>0.96</v>
      </c>
      <c r="EZ39" s="751"/>
      <c r="FA39" s="146">
        <v>0.88</v>
      </c>
      <c r="FB39" s="146">
        <v>0.77800000000000002</v>
      </c>
      <c r="FC39" s="127"/>
      <c r="FD39" s="127"/>
      <c r="FE39" s="146">
        <v>1</v>
      </c>
      <c r="FF39" s="127"/>
      <c r="FG39" s="127"/>
      <c r="FH39" s="127"/>
      <c r="FI39" s="146">
        <v>1</v>
      </c>
      <c r="FJ39" s="146">
        <v>0.86199999999999999</v>
      </c>
      <c r="FK39" s="127"/>
      <c r="FL39" s="127"/>
      <c r="FM39" s="127"/>
      <c r="FN39" s="127"/>
      <c r="FO39" s="127"/>
      <c r="FP39" s="127"/>
      <c r="FQ39" s="127"/>
      <c r="FR39" s="127"/>
      <c r="FS39" s="146">
        <v>0.79</v>
      </c>
      <c r="FT39" s="127"/>
      <c r="FU39" s="127"/>
      <c r="FV39" s="127"/>
      <c r="FW39" s="127"/>
      <c r="FX39" s="127"/>
      <c r="FY39" s="127"/>
      <c r="FZ39" s="127"/>
      <c r="GA39" s="127"/>
      <c r="GB39" s="127"/>
      <c r="GC39" s="127"/>
      <c r="GD39" s="146">
        <v>0.85</v>
      </c>
      <c r="GE39" s="127"/>
      <c r="GF39" s="127"/>
      <c r="GG39" s="127"/>
      <c r="GH39" s="127"/>
      <c r="GI39" s="146">
        <v>0.88500000000000001</v>
      </c>
      <c r="GJ39" s="146">
        <v>0.74</v>
      </c>
      <c r="GK39" s="127"/>
      <c r="GL39" s="146">
        <v>0.93</v>
      </c>
      <c r="GM39" s="127"/>
      <c r="GN39" s="127"/>
      <c r="GO39" s="127"/>
      <c r="GP39" s="146">
        <v>0.9</v>
      </c>
      <c r="GQ39" s="127"/>
      <c r="GR39" s="146">
        <v>0.99</v>
      </c>
      <c r="GS39" s="146">
        <v>0.96</v>
      </c>
      <c r="GT39" s="146">
        <v>0.85199999999999998</v>
      </c>
      <c r="GU39" s="127"/>
      <c r="GV39" s="127"/>
      <c r="GW39" s="127"/>
      <c r="GX39" s="146">
        <v>0.88</v>
      </c>
      <c r="GY39" s="127"/>
      <c r="GZ39" s="127"/>
      <c r="HA39" s="127"/>
      <c r="HB39" s="127"/>
      <c r="HC39" s="146">
        <v>0.9</v>
      </c>
      <c r="HD39" s="146">
        <v>0.88200000000000001</v>
      </c>
      <c r="HE39" s="127"/>
      <c r="HF39" s="146">
        <v>1</v>
      </c>
      <c r="HG39" s="146">
        <v>0.75</v>
      </c>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c r="IY39" s="127"/>
      <c r="IZ39" s="127"/>
      <c r="JA39" s="127"/>
      <c r="JB39" s="127"/>
      <c r="JC39" s="127"/>
      <c r="JD39" s="127"/>
      <c r="JE39" s="127"/>
      <c r="JF39" s="127"/>
      <c r="JG39" s="127"/>
      <c r="JH39" s="127"/>
      <c r="JI39" s="127"/>
      <c r="JJ39" s="127"/>
      <c r="JK39" s="127"/>
      <c r="JL39" s="127"/>
      <c r="JM39" s="127"/>
      <c r="JN39" s="127"/>
      <c r="JO39" s="127"/>
      <c r="JP39" s="127"/>
      <c r="JQ39" s="127"/>
      <c r="JR39" s="127"/>
      <c r="JS39" s="127"/>
      <c r="JT39" s="127"/>
      <c r="JU39" s="127"/>
      <c r="JV39" s="127"/>
      <c r="JW39" s="127"/>
      <c r="JX39" s="127"/>
      <c r="JY39" s="127"/>
      <c r="JZ39" s="127"/>
      <c r="KA39" s="127"/>
      <c r="KB39" s="127"/>
      <c r="KC39" s="127"/>
      <c r="KD39" s="127"/>
      <c r="KE39" s="127"/>
      <c r="KF39" s="127"/>
      <c r="KG39" s="127"/>
      <c r="KH39" s="127"/>
      <c r="KI39" s="127"/>
      <c r="KJ39" s="127"/>
      <c r="KK39" s="127"/>
      <c r="KL39" s="127"/>
      <c r="KM39" s="127"/>
      <c r="KN39" s="127"/>
      <c r="KO39" s="127"/>
      <c r="KP39" s="127"/>
      <c r="KQ39" s="127"/>
      <c r="KR39" s="127"/>
      <c r="KS39" s="127"/>
      <c r="KT39" s="127"/>
      <c r="KU39" s="127"/>
      <c r="KV39" s="127"/>
      <c r="KW39" s="127"/>
      <c r="KX39" s="127"/>
      <c r="KY39" s="127"/>
      <c r="KZ39" s="127"/>
      <c r="LA39" s="127"/>
      <c r="LB39" s="127"/>
      <c r="LC39" s="127"/>
      <c r="LD39" s="127"/>
      <c r="LE39" s="127"/>
      <c r="LF39" s="127"/>
      <c r="LG39" s="127"/>
      <c r="LH39" s="127"/>
      <c r="LI39" s="127"/>
      <c r="LJ39" s="127"/>
      <c r="LK39" s="127"/>
      <c r="LL39" s="127"/>
      <c r="LM39" s="127"/>
      <c r="LN39" s="127"/>
      <c r="LO39" s="127"/>
      <c r="LP39" s="127"/>
      <c r="LQ39" s="127"/>
      <c r="LR39" s="127"/>
      <c r="LS39" s="127"/>
      <c r="LT39" s="127"/>
      <c r="LU39" s="127"/>
      <c r="LV39" s="127"/>
      <c r="LW39" s="127"/>
      <c r="LX39" s="127"/>
      <c r="LY39" s="127"/>
      <c r="LZ39" s="127"/>
      <c r="MA39" s="127"/>
      <c r="MB39" s="127"/>
      <c r="MC39" s="127"/>
      <c r="MD39" s="127"/>
      <c r="ME39" s="127"/>
      <c r="MF39" s="127"/>
      <c r="MG39" s="127"/>
      <c r="MH39" s="127"/>
      <c r="MI39" s="127"/>
      <c r="MJ39" s="127"/>
      <c r="MK39" s="127"/>
      <c r="ML39" s="127"/>
      <c r="MM39" s="127"/>
      <c r="MN39" s="127"/>
      <c r="MO39" s="127"/>
      <c r="MP39" s="127"/>
      <c r="MR39" s="353">
        <f t="shared" si="7"/>
        <v>0</v>
      </c>
      <c r="MS39" s="353">
        <f t="shared" si="8"/>
        <v>1</v>
      </c>
      <c r="MT39" s="326">
        <f t="shared" si="6"/>
        <v>0.85349999999999993</v>
      </c>
      <c r="MU39" s="772">
        <f t="shared" si="9"/>
        <v>94</v>
      </c>
    </row>
    <row r="40" spans="1:359" ht="29" x14ac:dyDescent="0.35">
      <c r="A40" s="280" t="s">
        <v>102</v>
      </c>
      <c r="B40" s="35" t="s">
        <v>6</v>
      </c>
      <c r="C40" s="35" t="s">
        <v>2</v>
      </c>
      <c r="D40" s="119" t="s">
        <v>289</v>
      </c>
      <c r="E40" s="128">
        <f t="shared" si="5"/>
        <v>156605.71358490564</v>
      </c>
      <c r="F40" s="325"/>
      <c r="G40" s="872">
        <v>192532.27</v>
      </c>
      <c r="H40" s="902">
        <v>27192.799999999999</v>
      </c>
      <c r="I40" s="872">
        <v>32724</v>
      </c>
      <c r="J40" s="750"/>
      <c r="K40" s="750">
        <v>14972</v>
      </c>
      <c r="L40" s="750">
        <v>7200</v>
      </c>
      <c r="M40" s="750">
        <v>1233903</v>
      </c>
      <c r="N40" s="663">
        <v>14113.95</v>
      </c>
      <c r="O40" s="750">
        <v>19071</v>
      </c>
      <c r="P40" s="880">
        <v>58165.94</v>
      </c>
      <c r="Q40" s="868">
        <v>25680</v>
      </c>
      <c r="R40" s="841"/>
      <c r="S40" s="750">
        <v>10837.5</v>
      </c>
      <c r="T40" s="663">
        <v>210577.11</v>
      </c>
      <c r="U40" s="880"/>
      <c r="V40" s="691">
        <v>1221531</v>
      </c>
      <c r="W40" s="806">
        <v>10491</v>
      </c>
      <c r="X40" s="663">
        <v>20790</v>
      </c>
      <c r="Y40" s="663">
        <v>169604</v>
      </c>
      <c r="Z40" s="663"/>
      <c r="AA40" s="750"/>
      <c r="AB40" s="902">
        <v>27838</v>
      </c>
      <c r="AC40" s="750">
        <v>217024</v>
      </c>
      <c r="AD40" s="391">
        <v>81699</v>
      </c>
      <c r="AE40" s="391">
        <v>30528.22</v>
      </c>
      <c r="AF40" s="663">
        <v>101209.51</v>
      </c>
      <c r="AG40" s="520"/>
      <c r="AH40" s="750">
        <v>12794</v>
      </c>
      <c r="AI40" s="391"/>
      <c r="AJ40" s="391">
        <v>10728</v>
      </c>
      <c r="AK40" s="663">
        <v>1111282</v>
      </c>
      <c r="AL40" s="391">
        <v>14838.33</v>
      </c>
      <c r="AM40" s="391"/>
      <c r="AN40" s="391">
        <v>610255</v>
      </c>
      <c r="AO40" s="581">
        <v>16241</v>
      </c>
      <c r="AP40" s="880">
        <v>57748</v>
      </c>
      <c r="AQ40" s="391">
        <v>32486</v>
      </c>
      <c r="AR40" s="391">
        <v>10648.2</v>
      </c>
      <c r="AS40" s="841">
        <v>21486.39</v>
      </c>
      <c r="AT40" s="295">
        <v>209708</v>
      </c>
      <c r="AU40" s="628">
        <v>3744</v>
      </c>
      <c r="AV40" s="556">
        <v>212258.19</v>
      </c>
      <c r="AW40" s="750">
        <v>57367</v>
      </c>
      <c r="AX40" s="661">
        <v>34564.800000000003</v>
      </c>
      <c r="AZ40" s="523">
        <v>8118</v>
      </c>
      <c r="BA40" s="432">
        <v>4715.8</v>
      </c>
      <c r="BB40" s="338">
        <v>163168.6</v>
      </c>
      <c r="BC40" s="391"/>
      <c r="BD40" s="663"/>
      <c r="BE40" s="391">
        <v>207146</v>
      </c>
      <c r="BF40" s="750"/>
      <c r="BG40" s="240">
        <v>26826</v>
      </c>
      <c r="BH40" s="126"/>
      <c r="BI40" s="126"/>
      <c r="BJ40" s="126"/>
      <c r="BK40" s="124"/>
      <c r="BL40" s="126"/>
      <c r="BM40" s="135"/>
      <c r="BN40" s="129">
        <v>607581.13</v>
      </c>
      <c r="BO40" s="149"/>
      <c r="BP40" s="880"/>
      <c r="BQ40" s="126"/>
      <c r="BR40" s="126">
        <v>35207</v>
      </c>
      <c r="BS40" s="149">
        <v>11367</v>
      </c>
      <c r="BT40" s="126"/>
      <c r="BU40" s="126"/>
      <c r="BV40" s="475">
        <v>208040</v>
      </c>
      <c r="BW40" s="126"/>
      <c r="BX40" s="126"/>
      <c r="BY40" s="338">
        <v>133861</v>
      </c>
      <c r="BZ40" s="324">
        <v>99223.99</v>
      </c>
      <c r="CA40" s="126" t="s">
        <v>337</v>
      </c>
      <c r="CB40" s="135"/>
      <c r="CC40" s="126"/>
      <c r="CD40" s="126"/>
      <c r="CE40" s="126"/>
      <c r="CF40" s="556">
        <v>207172.86</v>
      </c>
      <c r="CG40" s="126"/>
      <c r="CH40" s="661">
        <v>31593.200000000001</v>
      </c>
      <c r="CI40" s="443"/>
      <c r="CJ40" s="414"/>
      <c r="CK40" s="341"/>
      <c r="CL40" s="149">
        <v>158804.1</v>
      </c>
      <c r="CM40" s="391"/>
      <c r="CN40" s="124"/>
      <c r="CO40" s="149">
        <v>26229.93</v>
      </c>
      <c r="CP40" s="124"/>
      <c r="CQ40" s="391">
        <v>202107</v>
      </c>
      <c r="CR40" s="124"/>
      <c r="CS40" s="110"/>
      <c r="CT40" s="110"/>
      <c r="CU40" s="110"/>
      <c r="CV40" s="750"/>
      <c r="CW40" s="110"/>
      <c r="CX40" s="110"/>
      <c r="CY40" s="110"/>
      <c r="CZ40" s="110"/>
      <c r="DA40" s="110"/>
      <c r="DB40" s="110"/>
      <c r="DC40" s="110"/>
      <c r="DD40" s="110"/>
      <c r="DE40" s="110"/>
      <c r="DF40" s="110"/>
      <c r="DG40" s="88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75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351">
        <v>25108</v>
      </c>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R40" s="346">
        <f t="shared" si="7"/>
        <v>3744</v>
      </c>
      <c r="MS40" s="346">
        <f t="shared" si="8"/>
        <v>1233903</v>
      </c>
      <c r="MT40" s="325">
        <f t="shared" si="6"/>
        <v>32724</v>
      </c>
      <c r="MU40" s="772">
        <f t="shared" si="9"/>
        <v>53</v>
      </c>
    </row>
    <row r="41" spans="1:359" ht="29" x14ac:dyDescent="0.35">
      <c r="A41" s="280" t="s">
        <v>103</v>
      </c>
      <c r="B41" s="35" t="s">
        <v>6</v>
      </c>
      <c r="C41" s="35" t="s">
        <v>2</v>
      </c>
      <c r="D41" s="119" t="s">
        <v>228</v>
      </c>
      <c r="E41" s="128">
        <f t="shared" si="5"/>
        <v>40849.274707590273</v>
      </c>
      <c r="F41" s="325"/>
      <c r="G41" s="872">
        <v>29151.45</v>
      </c>
      <c r="H41" s="902"/>
      <c r="I41" s="872">
        <v>8922</v>
      </c>
      <c r="J41" s="750"/>
      <c r="K41" s="750">
        <v>4376</v>
      </c>
      <c r="L41" s="750"/>
      <c r="M41" s="750">
        <v>248174</v>
      </c>
      <c r="N41" s="663">
        <v>4174.6499999999996</v>
      </c>
      <c r="O41" s="750">
        <v>6305</v>
      </c>
      <c r="P41" s="880"/>
      <c r="Q41" s="868">
        <v>7728</v>
      </c>
      <c r="R41" s="841"/>
      <c r="S41" s="750"/>
      <c r="T41" s="663">
        <v>32836.879999999997</v>
      </c>
      <c r="U41" s="880"/>
      <c r="V41" s="690">
        <v>250808</v>
      </c>
      <c r="W41" s="806">
        <v>3108</v>
      </c>
      <c r="X41" s="663">
        <v>3724</v>
      </c>
      <c r="Y41" s="663">
        <v>27112</v>
      </c>
      <c r="Z41" s="663"/>
      <c r="AA41" s="750"/>
      <c r="AB41" s="902"/>
      <c r="AC41" s="750"/>
      <c r="AD41" s="391">
        <v>26995</v>
      </c>
      <c r="AE41" s="391">
        <v>7673.19</v>
      </c>
      <c r="AF41" s="663">
        <v>26062.37</v>
      </c>
      <c r="AG41" s="520"/>
      <c r="AH41" s="750">
        <v>3599</v>
      </c>
      <c r="AI41" s="391"/>
      <c r="AJ41" s="391"/>
      <c r="AK41" s="663">
        <v>249000</v>
      </c>
      <c r="AL41" s="391">
        <v>4725.7299999999996</v>
      </c>
      <c r="AM41" s="391"/>
      <c r="AN41" s="391">
        <v>144870</v>
      </c>
      <c r="AO41" s="581">
        <v>5444</v>
      </c>
      <c r="AP41" s="880"/>
      <c r="AQ41" s="391">
        <v>8375</v>
      </c>
      <c r="AR41" s="391">
        <v>2298.86</v>
      </c>
      <c r="AS41" s="841">
        <v>6102</v>
      </c>
      <c r="AT41" s="295">
        <v>23919</v>
      </c>
      <c r="AU41" s="628">
        <v>1190</v>
      </c>
      <c r="AV41" s="556">
        <v>34802.32</v>
      </c>
      <c r="AW41" s="750">
        <v>14257</v>
      </c>
      <c r="AX41" s="661">
        <v>11956</v>
      </c>
      <c r="AZ41" s="523">
        <v>2822</v>
      </c>
      <c r="BA41" s="432">
        <v>932.88</v>
      </c>
      <c r="BB41" s="338">
        <v>27776.9</v>
      </c>
      <c r="BC41" s="391"/>
      <c r="BD41" s="663"/>
      <c r="BE41" s="391"/>
      <c r="BF41" s="750"/>
      <c r="BG41" s="240">
        <v>3680</v>
      </c>
      <c r="BH41" s="126"/>
      <c r="BI41" s="126"/>
      <c r="BJ41" s="126"/>
      <c r="BK41" s="124"/>
      <c r="BL41" s="126"/>
      <c r="BM41" s="135"/>
      <c r="BN41" s="129">
        <v>146769.29999999999</v>
      </c>
      <c r="BO41" s="170">
        <v>101352.97</v>
      </c>
      <c r="BP41" s="880"/>
      <c r="BQ41" s="126"/>
      <c r="BR41" s="126">
        <v>8858</v>
      </c>
      <c r="BS41" s="149">
        <v>1598.96</v>
      </c>
      <c r="BT41" s="126"/>
      <c r="BU41" s="126"/>
      <c r="BV41" s="475">
        <v>25927</v>
      </c>
      <c r="BW41" s="126"/>
      <c r="BX41" s="126"/>
      <c r="BY41" s="338">
        <v>21151</v>
      </c>
      <c r="BZ41" s="341"/>
      <c r="CA41" s="126">
        <v>1430.9118415623709</v>
      </c>
      <c r="CB41" s="135"/>
      <c r="CC41" s="126"/>
      <c r="CD41" s="126"/>
      <c r="CE41" s="126"/>
      <c r="CF41" s="556">
        <v>30365.19</v>
      </c>
      <c r="CG41" s="126"/>
      <c r="CH41" s="661">
        <v>9908.7999999999993</v>
      </c>
      <c r="CI41" s="443"/>
      <c r="CJ41" s="408">
        <v>218615</v>
      </c>
      <c r="CK41" s="341"/>
      <c r="CL41" s="149">
        <v>23599.5</v>
      </c>
      <c r="CM41" s="391"/>
      <c r="CN41" s="124"/>
      <c r="CO41" s="149">
        <v>11821.5</v>
      </c>
      <c r="CP41" s="124"/>
      <c r="CQ41" s="391"/>
      <c r="CR41" s="124"/>
      <c r="CS41" s="110"/>
      <c r="CT41" s="110"/>
      <c r="CU41" s="110"/>
      <c r="CV41" s="750"/>
      <c r="CW41" s="110"/>
      <c r="CX41" s="110"/>
      <c r="CY41" s="110"/>
      <c r="CZ41" s="110"/>
      <c r="DA41" s="110"/>
      <c r="DB41" s="110"/>
      <c r="DC41" s="110"/>
      <c r="DD41" s="110"/>
      <c r="DE41" s="110"/>
      <c r="DF41" s="110"/>
      <c r="DG41" s="880"/>
      <c r="DH41" s="110"/>
      <c r="DI41" s="110"/>
      <c r="DJ41" s="110"/>
      <c r="DK41" s="110"/>
      <c r="DL41" s="110"/>
      <c r="DM41" s="110"/>
      <c r="DN41" s="110"/>
      <c r="DO41" s="110"/>
      <c r="DP41" s="110"/>
      <c r="DQ41" s="110"/>
      <c r="DR41" s="110"/>
      <c r="DS41" s="110"/>
      <c r="DT41" s="351">
        <v>3918</v>
      </c>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75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R41" s="346">
        <f t="shared" si="7"/>
        <v>932.88</v>
      </c>
      <c r="MS41" s="346">
        <f t="shared" si="8"/>
        <v>250808</v>
      </c>
      <c r="MT41" s="325">
        <f t="shared" si="6"/>
        <v>9908.7999999999993</v>
      </c>
      <c r="MU41" s="772">
        <f t="shared" si="9"/>
        <v>45</v>
      </c>
    </row>
    <row r="42" spans="1:359" ht="29" x14ac:dyDescent="0.35">
      <c r="A42" s="280" t="s">
        <v>104</v>
      </c>
      <c r="B42" s="35" t="s">
        <v>6</v>
      </c>
      <c r="C42" s="35" t="s">
        <v>2</v>
      </c>
      <c r="D42" s="119" t="s">
        <v>229</v>
      </c>
      <c r="E42" s="128">
        <f t="shared" si="5"/>
        <v>43031.854444444441</v>
      </c>
      <c r="F42" s="325"/>
      <c r="G42" s="872">
        <v>74572.27</v>
      </c>
      <c r="H42" s="902">
        <v>2000</v>
      </c>
      <c r="I42" s="872">
        <v>4259</v>
      </c>
      <c r="J42" s="750"/>
      <c r="K42" s="750">
        <v>3611</v>
      </c>
      <c r="L42" s="750">
        <v>1618</v>
      </c>
      <c r="M42" s="750">
        <v>332824</v>
      </c>
      <c r="N42" s="663">
        <v>1099.32</v>
      </c>
      <c r="O42" s="750">
        <v>3689</v>
      </c>
      <c r="P42" s="880"/>
      <c r="Q42" s="868">
        <v>5989</v>
      </c>
      <c r="R42" s="841"/>
      <c r="S42" s="750">
        <v>4228.5</v>
      </c>
      <c r="T42" s="663">
        <v>71753.73</v>
      </c>
      <c r="U42" s="880"/>
      <c r="V42" s="690">
        <v>325187</v>
      </c>
      <c r="W42" s="806">
        <v>2254</v>
      </c>
      <c r="X42" s="663">
        <v>2301</v>
      </c>
      <c r="Y42" s="663">
        <v>23645</v>
      </c>
      <c r="Z42" s="663"/>
      <c r="AA42" s="750"/>
      <c r="AB42" s="902"/>
      <c r="AC42" s="750"/>
      <c r="AD42" s="391"/>
      <c r="AE42" s="391">
        <v>5346.55</v>
      </c>
      <c r="AF42" s="663">
        <v>18100.84</v>
      </c>
      <c r="AG42" s="520"/>
      <c r="AH42" s="750">
        <v>2595</v>
      </c>
      <c r="AI42" s="391"/>
      <c r="AJ42" s="391">
        <v>4257</v>
      </c>
      <c r="AK42" s="663">
        <v>200252</v>
      </c>
      <c r="AL42" s="391">
        <v>7040.25</v>
      </c>
      <c r="AM42" s="391"/>
      <c r="AN42" s="391">
        <v>193866</v>
      </c>
      <c r="AO42" s="581">
        <v>3645</v>
      </c>
      <c r="AP42" s="880"/>
      <c r="AQ42" s="391">
        <v>4426</v>
      </c>
      <c r="AR42" s="391">
        <v>2946.72</v>
      </c>
      <c r="AS42" s="841">
        <v>5014</v>
      </c>
      <c r="AT42" s="237"/>
      <c r="AU42" s="628">
        <v>1291</v>
      </c>
      <c r="AV42" s="556">
        <v>73175.520000000004</v>
      </c>
      <c r="AW42" s="750">
        <v>12248.68</v>
      </c>
      <c r="AX42" s="661">
        <v>9416.7999999999993</v>
      </c>
      <c r="AY42" s="397"/>
      <c r="AZ42" s="523">
        <v>1975</v>
      </c>
      <c r="BA42" s="432">
        <v>841.5</v>
      </c>
      <c r="BB42" s="338">
        <v>24945.3</v>
      </c>
      <c r="BC42" s="391"/>
      <c r="BD42" s="663"/>
      <c r="BE42" s="391"/>
      <c r="BF42" s="750"/>
      <c r="BG42" s="240">
        <v>2298</v>
      </c>
      <c r="BH42" s="126"/>
      <c r="BI42" s="126"/>
      <c r="BJ42" s="126"/>
      <c r="BK42" s="124"/>
      <c r="BL42" s="126"/>
      <c r="BM42" s="135"/>
      <c r="BN42" s="129">
        <v>197013.3</v>
      </c>
      <c r="BO42" s="149">
        <v>62210.5</v>
      </c>
      <c r="BP42" s="880"/>
      <c r="BQ42" s="126"/>
      <c r="BR42" s="126">
        <v>5950</v>
      </c>
      <c r="BS42" s="149">
        <v>3157.65</v>
      </c>
      <c r="BT42" s="126"/>
      <c r="BU42" s="126"/>
      <c r="BV42" s="475"/>
      <c r="BW42" s="126"/>
      <c r="BX42" s="126"/>
      <c r="BY42" s="338">
        <v>24953</v>
      </c>
      <c r="BZ42" s="324">
        <v>2866.5</v>
      </c>
      <c r="CA42" s="126" t="s">
        <v>337</v>
      </c>
      <c r="CB42" s="135"/>
      <c r="CC42" s="126"/>
      <c r="CD42" s="126"/>
      <c r="CE42" s="126"/>
      <c r="CF42" s="556">
        <v>73796.52</v>
      </c>
      <c r="CG42" s="126"/>
      <c r="CH42" s="661">
        <v>9428.4</v>
      </c>
      <c r="CI42" s="443"/>
      <c r="CJ42" s="408">
        <v>77258</v>
      </c>
      <c r="CK42" s="341"/>
      <c r="CL42" s="149">
        <v>41519.599999999999</v>
      </c>
      <c r="CM42" s="391"/>
      <c r="CN42" s="124"/>
      <c r="CO42" s="135"/>
      <c r="CP42" s="124"/>
      <c r="CQ42" s="391"/>
      <c r="CR42" s="124"/>
      <c r="CS42" s="110"/>
      <c r="CT42" s="110"/>
      <c r="CU42" s="110"/>
      <c r="CV42" s="750"/>
      <c r="CW42" s="110"/>
      <c r="CX42" s="110"/>
      <c r="CY42" s="110"/>
      <c r="CZ42" s="110"/>
      <c r="DA42" s="110"/>
      <c r="DB42" s="110"/>
      <c r="DC42" s="110"/>
      <c r="DD42" s="110"/>
      <c r="DE42" s="110"/>
      <c r="DF42" s="110"/>
      <c r="DG42" s="88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75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351">
        <v>5568</v>
      </c>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R42" s="346">
        <f t="shared" si="7"/>
        <v>841.5</v>
      </c>
      <c r="MS42" s="346">
        <f t="shared" si="8"/>
        <v>332824</v>
      </c>
      <c r="MT42" s="325">
        <f t="shared" si="6"/>
        <v>5568</v>
      </c>
      <c r="MU42" s="772">
        <f t="shared" si="9"/>
        <v>45</v>
      </c>
    </row>
    <row r="43" spans="1:359" ht="29" x14ac:dyDescent="0.35">
      <c r="A43" s="280" t="s">
        <v>105</v>
      </c>
      <c r="B43" s="44" t="s">
        <v>6</v>
      </c>
      <c r="C43" s="44" t="s">
        <v>2</v>
      </c>
      <c r="D43" s="63" t="s">
        <v>14</v>
      </c>
      <c r="E43" s="279">
        <f t="shared" si="5"/>
        <v>5.888646815718155E-2</v>
      </c>
      <c r="F43" s="279"/>
      <c r="G43" s="842">
        <v>0.08</v>
      </c>
      <c r="H43" s="903">
        <v>0.123</v>
      </c>
      <c r="I43" s="842">
        <v>7.0999999999999994E-2</v>
      </c>
      <c r="J43" s="751">
        <v>3.7850000000000002E-2</v>
      </c>
      <c r="K43" s="751">
        <v>3.4500000000000003E-2</v>
      </c>
      <c r="L43" s="751">
        <v>0.11899999999999999</v>
      </c>
      <c r="M43" s="297">
        <v>0.124</v>
      </c>
      <c r="N43" s="297">
        <v>8.5000000000000006E-3</v>
      </c>
      <c r="O43" s="751">
        <v>2.1999999999999999E-2</v>
      </c>
      <c r="P43" s="881">
        <v>6.8000000000000005E-2</v>
      </c>
      <c r="Q43" s="828">
        <v>7.8E-2</v>
      </c>
      <c r="R43" s="842"/>
      <c r="S43" s="751">
        <v>6.6500000000000004E-2</v>
      </c>
      <c r="T43" s="664">
        <v>0.05</v>
      </c>
      <c r="U43" s="881">
        <v>0.106</v>
      </c>
      <c r="V43" s="448">
        <v>2.7300000000000001E-2</v>
      </c>
      <c r="W43" s="807">
        <v>0.17499999999999999</v>
      </c>
      <c r="X43" s="664">
        <v>0.14000000000000001</v>
      </c>
      <c r="Y43" s="664">
        <v>0.03</v>
      </c>
      <c r="Z43" s="664">
        <v>5.0999999999999997E-2</v>
      </c>
      <c r="AA43" s="751"/>
      <c r="AB43" s="903">
        <v>0.109</v>
      </c>
      <c r="AC43" s="751">
        <v>9.6000000000000002E-2</v>
      </c>
      <c r="AD43" s="392">
        <v>0.12989999999999999</v>
      </c>
      <c r="AE43" s="297">
        <v>4.9599999999999998E-2</v>
      </c>
      <c r="AF43" s="664">
        <v>0.104</v>
      </c>
      <c r="AG43" s="796">
        <v>3.1199999999999999E-2</v>
      </c>
      <c r="AH43" s="751">
        <v>3.4500000000000003E-2</v>
      </c>
      <c r="AI43" s="297"/>
      <c r="AJ43" s="392">
        <v>7.2999999999999995E-2</v>
      </c>
      <c r="AK43" s="664">
        <v>3.3700000000000001E-2</v>
      </c>
      <c r="AL43" s="392">
        <v>2.7E-2</v>
      </c>
      <c r="AM43" s="392"/>
      <c r="AN43" s="392">
        <v>5.1000000000000004E-3</v>
      </c>
      <c r="AO43" s="582">
        <v>4.5999999999999999E-2</v>
      </c>
      <c r="AP43" s="881">
        <v>0.08</v>
      </c>
      <c r="AQ43" s="392">
        <v>0.10059999999999999</v>
      </c>
      <c r="AR43" s="392">
        <v>0.15409999999999999</v>
      </c>
      <c r="AS43" s="842">
        <v>8.6999999999999994E-2</v>
      </c>
      <c r="AT43" s="144">
        <v>6.2199999999999998E-2</v>
      </c>
      <c r="AU43" s="629">
        <v>0.1</v>
      </c>
      <c r="AV43" s="557">
        <v>4.3999999999999997E-2</v>
      </c>
      <c r="AW43" s="751">
        <v>0.13</v>
      </c>
      <c r="AX43" s="664">
        <v>0.13400000000000001</v>
      </c>
      <c r="AY43" s="448">
        <v>2.2700000000000001E-2</v>
      </c>
      <c r="AZ43" s="524">
        <v>3.1300000000000001E-2</v>
      </c>
      <c r="BA43" s="436">
        <v>9.1999999999999998E-2</v>
      </c>
      <c r="BB43" s="339">
        <v>5.3900000000000003E-2</v>
      </c>
      <c r="BC43" s="392">
        <v>0.15459999999999999</v>
      </c>
      <c r="BD43" s="664"/>
      <c r="BE43" s="392">
        <v>6.0999999999999999E-2</v>
      </c>
      <c r="BF43" s="797">
        <v>3.5119999999999998E-2</v>
      </c>
      <c r="BG43" s="241"/>
      <c r="BH43" s="127"/>
      <c r="BI43" s="146">
        <v>2.1999999999999999E-2</v>
      </c>
      <c r="BJ43" s="146">
        <v>1.2999999999999999E-2</v>
      </c>
      <c r="BK43" s="144">
        <v>3.3700000000000001E-2</v>
      </c>
      <c r="BL43" s="127"/>
      <c r="BM43" s="144">
        <v>0.06</v>
      </c>
      <c r="BN43" s="144">
        <v>4.0099999999999997E-2</v>
      </c>
      <c r="BO43" s="144">
        <v>6.0999999999999999E-2</v>
      </c>
      <c r="BP43" s="881">
        <v>8.4000000000000005E-2</v>
      </c>
      <c r="BQ43" s="127"/>
      <c r="BR43" s="146">
        <v>0.13139999999999999</v>
      </c>
      <c r="BS43" s="144">
        <v>5.5E-2</v>
      </c>
      <c r="BT43" s="127"/>
      <c r="BU43" s="127"/>
      <c r="BV43" s="480">
        <v>5.1900000000000002E-2</v>
      </c>
      <c r="BW43" s="127"/>
      <c r="BX43" s="146">
        <v>1.7000000000000001E-2</v>
      </c>
      <c r="BY43" s="339">
        <v>0.10299999999999999</v>
      </c>
      <c r="BZ43" s="339">
        <v>0.13</v>
      </c>
      <c r="CA43" s="133">
        <v>0.11</v>
      </c>
      <c r="CB43" s="144">
        <v>0.02</v>
      </c>
      <c r="CC43" s="146">
        <v>4.0000000000000001E-3</v>
      </c>
      <c r="CD43" s="146">
        <v>4.7E-2</v>
      </c>
      <c r="CE43" s="146">
        <v>5.8999999999999997E-2</v>
      </c>
      <c r="CF43" s="557">
        <v>4.1000000000000002E-2</v>
      </c>
      <c r="CG43" s="247">
        <v>0.33300000000000002</v>
      </c>
      <c r="CH43" s="664">
        <v>7.1999999999999995E-2</v>
      </c>
      <c r="CI43" s="707">
        <v>2.35E-2</v>
      </c>
      <c r="CJ43" s="413">
        <v>7.5999999999999998E-2</v>
      </c>
      <c r="CK43" s="319">
        <v>8.8999999999999996E-2</v>
      </c>
      <c r="CL43" s="144">
        <v>7.1000000000000002E-4</v>
      </c>
      <c r="CM43" s="392"/>
      <c r="CN43" s="127"/>
      <c r="CO43" s="144">
        <v>2.41E-2</v>
      </c>
      <c r="CP43" s="127"/>
      <c r="CQ43" s="392">
        <v>5.1999999999999998E-2</v>
      </c>
      <c r="CR43" s="146">
        <v>3.6999999999999998E-2</v>
      </c>
      <c r="CS43" s="127"/>
      <c r="CT43" s="146">
        <v>0.05</v>
      </c>
      <c r="CU43" s="146">
        <v>9.6000000000000002E-2</v>
      </c>
      <c r="CV43" s="797">
        <v>3.1399999999999997E-2</v>
      </c>
      <c r="CW43" s="146">
        <v>1.7999999999999999E-2</v>
      </c>
      <c r="CX43" s="146">
        <v>1.7000000000000001E-2</v>
      </c>
      <c r="CY43" s="127"/>
      <c r="CZ43" s="127"/>
      <c r="DA43" s="127"/>
      <c r="DB43" s="146">
        <v>8.5999999999999993E-2</v>
      </c>
      <c r="DC43" s="127"/>
      <c r="DD43" s="127"/>
      <c r="DE43" s="146">
        <v>0.10100000000000001</v>
      </c>
      <c r="DF43" s="146">
        <v>0.04</v>
      </c>
      <c r="DG43" s="297">
        <v>8.2000000000000003E-2</v>
      </c>
      <c r="DH43" s="127"/>
      <c r="DI43" s="127"/>
      <c r="DJ43" s="146">
        <v>5.8000000000000003E-2</v>
      </c>
      <c r="DK43" s="146">
        <v>4.9000000000000002E-2</v>
      </c>
      <c r="DL43" s="127"/>
      <c r="DM43" s="127"/>
      <c r="DN43" s="146">
        <v>4.7E-2</v>
      </c>
      <c r="DO43" s="127"/>
      <c r="DP43" s="146">
        <v>4.8000000000000001E-2</v>
      </c>
      <c r="DQ43" s="127"/>
      <c r="DR43" s="127"/>
      <c r="DS43" s="146">
        <v>0.11600000000000001</v>
      </c>
      <c r="DT43" s="146">
        <v>6.0000000000000001E-3</v>
      </c>
      <c r="DU43" s="127"/>
      <c r="DV43" s="146">
        <v>1.4999999999999999E-2</v>
      </c>
      <c r="DW43" s="146">
        <v>1.2E-2</v>
      </c>
      <c r="DX43" s="146">
        <v>5.0000000000000001E-3</v>
      </c>
      <c r="DY43" s="127"/>
      <c r="DZ43" s="127"/>
      <c r="EA43" s="146">
        <v>3.7999999999999999E-2</v>
      </c>
      <c r="EB43" s="127"/>
      <c r="EC43" s="146">
        <v>4.9000000000000002E-2</v>
      </c>
      <c r="ED43" s="146">
        <v>6.0000000000000001E-3</v>
      </c>
      <c r="EE43" s="146">
        <v>2.9000000000000001E-2</v>
      </c>
      <c r="EF43" s="146">
        <v>0</v>
      </c>
      <c r="EG43" s="127"/>
      <c r="EH43" s="127"/>
      <c r="EI43" s="146">
        <v>0.124</v>
      </c>
      <c r="EJ43" s="127"/>
      <c r="EK43" s="146">
        <v>3.6999999999999998E-2</v>
      </c>
      <c r="EL43" s="127"/>
      <c r="EM43" s="127"/>
      <c r="EN43" s="127"/>
      <c r="EO43" s="146">
        <v>0.10100000000000001</v>
      </c>
      <c r="EP43" s="127"/>
      <c r="EQ43" s="127"/>
      <c r="ER43" s="146">
        <v>5.7000000000000002E-2</v>
      </c>
      <c r="ES43" s="146">
        <v>3.2000000000000001E-2</v>
      </c>
      <c r="ET43" s="127"/>
      <c r="EU43" s="146">
        <v>6.8000000000000005E-2</v>
      </c>
      <c r="EV43" s="146">
        <v>4.2999999999999997E-2</v>
      </c>
      <c r="EW43" s="146">
        <v>4.4999999999999998E-2</v>
      </c>
      <c r="EX43" s="127"/>
      <c r="EY43" s="146">
        <v>4.7E-2</v>
      </c>
      <c r="EZ43" s="797">
        <v>3.5999999999999997E-2</v>
      </c>
      <c r="FA43" s="146">
        <v>1.2E-2</v>
      </c>
      <c r="FB43" s="146">
        <v>2.7E-2</v>
      </c>
      <c r="FC43" s="127"/>
      <c r="FD43" s="127"/>
      <c r="FE43" s="146">
        <v>4.8000000000000001E-2</v>
      </c>
      <c r="FF43" s="127"/>
      <c r="FG43" s="146">
        <v>7.4999999999999997E-2</v>
      </c>
      <c r="FH43" s="146">
        <v>0.1</v>
      </c>
      <c r="FI43" s="127"/>
      <c r="FJ43" s="146">
        <v>0.107</v>
      </c>
      <c r="FK43" s="127"/>
      <c r="FL43" s="146">
        <v>3.9E-2</v>
      </c>
      <c r="FM43" s="127"/>
      <c r="FN43" s="146">
        <v>5.7000000000000002E-2</v>
      </c>
      <c r="FO43" s="146">
        <v>2.5000000000000001E-2</v>
      </c>
      <c r="FP43" s="146">
        <v>1.7999999999999999E-2</v>
      </c>
      <c r="FQ43" s="146">
        <v>4.4999999999999998E-2</v>
      </c>
      <c r="FR43" s="146">
        <v>3.9E-2</v>
      </c>
      <c r="FS43" s="146">
        <v>8.7999999999999995E-2</v>
      </c>
      <c r="FT43" s="146">
        <v>4.5999999999999999E-2</v>
      </c>
      <c r="FU43" s="146">
        <v>0.122</v>
      </c>
      <c r="FV43" s="127"/>
      <c r="FW43" s="146">
        <v>6.4000000000000001E-2</v>
      </c>
      <c r="FX43" s="127"/>
      <c r="FY43" s="146">
        <v>9.7000000000000003E-2</v>
      </c>
      <c r="FZ43" s="127"/>
      <c r="GA43" s="127"/>
      <c r="GB43" s="127"/>
      <c r="GC43" s="127"/>
      <c r="GD43" s="146">
        <v>0.11799999999999999</v>
      </c>
      <c r="GE43" s="127"/>
      <c r="GF43" s="127"/>
      <c r="GG43" s="146">
        <v>3.9E-2</v>
      </c>
      <c r="GH43" s="127"/>
      <c r="GI43" s="146">
        <v>4.2000000000000003E-2</v>
      </c>
      <c r="GJ43" s="146">
        <v>2.4E-2</v>
      </c>
      <c r="GK43" s="146">
        <v>0.06</v>
      </c>
      <c r="GL43" s="146">
        <v>6.0999999999999999E-2</v>
      </c>
      <c r="GM43" s="127"/>
      <c r="GN43" s="127"/>
      <c r="GO43" s="127"/>
      <c r="GP43" s="146">
        <v>9.6000000000000002E-2</v>
      </c>
      <c r="GQ43" s="127"/>
      <c r="GR43" s="146">
        <v>4.3999999999999997E-2</v>
      </c>
      <c r="GS43" s="146">
        <v>9.1999999999999998E-2</v>
      </c>
      <c r="GT43" s="146">
        <v>5.7000000000000002E-2</v>
      </c>
      <c r="GU43" s="146">
        <v>6.2E-2</v>
      </c>
      <c r="GV43" s="127"/>
      <c r="GW43" s="146">
        <v>3.4000000000000002E-2</v>
      </c>
      <c r="GX43" s="146">
        <v>9.2999999999999999E-2</v>
      </c>
      <c r="GY43" s="146">
        <v>0.125</v>
      </c>
      <c r="GZ43" s="127"/>
      <c r="HA43" s="127"/>
      <c r="HB43" s="127"/>
      <c r="HC43" s="127"/>
      <c r="HD43" s="146">
        <v>7.6999999999999999E-2</v>
      </c>
      <c r="HE43" s="146">
        <v>6.0999999999999999E-2</v>
      </c>
      <c r="HF43" s="146">
        <v>4.9000000000000002E-2</v>
      </c>
      <c r="HG43" s="146">
        <v>2.7E-2</v>
      </c>
      <c r="HH43" s="127"/>
      <c r="HI43" s="146">
        <v>0.03</v>
      </c>
      <c r="HJ43" s="146">
        <v>2.9000000000000001E-2</v>
      </c>
      <c r="HK43" s="146">
        <v>7.0000000000000001E-3</v>
      </c>
      <c r="HL43" s="146">
        <v>4.2000000000000003E-2</v>
      </c>
      <c r="HM43" s="127"/>
      <c r="HN43" s="127"/>
      <c r="HO43" s="146">
        <v>3.1E-2</v>
      </c>
      <c r="HP43" s="146">
        <v>5.3999999999999999E-2</v>
      </c>
      <c r="HQ43" s="127"/>
      <c r="HR43" s="146">
        <v>2.4E-2</v>
      </c>
      <c r="HS43" s="146">
        <v>0.10299999999999999</v>
      </c>
      <c r="HT43" s="146">
        <v>3.9E-2</v>
      </c>
      <c r="HU43" s="146">
        <v>5.6000000000000001E-2</v>
      </c>
      <c r="HV43" s="146">
        <v>3.5772357723577203E-2</v>
      </c>
      <c r="HW43" s="146">
        <v>5.0000000000000001E-3</v>
      </c>
      <c r="HX43" s="127"/>
      <c r="HY43" s="127"/>
      <c r="HZ43" s="146">
        <v>9.7000000000000003E-2</v>
      </c>
      <c r="IA43" s="127"/>
      <c r="IB43" s="146">
        <v>9.5000000000000001E-2</v>
      </c>
      <c r="IC43" s="127"/>
      <c r="ID43" s="146">
        <v>0.04</v>
      </c>
      <c r="IE43" s="127"/>
      <c r="IF43" s="146">
        <v>7.8E-2</v>
      </c>
      <c r="IG43" s="146">
        <v>4.4999999999999998E-2</v>
      </c>
      <c r="IH43" s="146">
        <v>3.5999999999999997E-2</v>
      </c>
      <c r="II43" s="127"/>
      <c r="IJ43" s="127"/>
      <c r="IK43" s="146">
        <v>1.7000000000000001E-2</v>
      </c>
      <c r="IL43" s="146">
        <v>0.06</v>
      </c>
      <c r="IM43" s="127"/>
      <c r="IN43" s="146">
        <v>0.20699999999999999</v>
      </c>
      <c r="IO43" s="146">
        <v>8.5000000000000006E-2</v>
      </c>
      <c r="IP43" s="127"/>
      <c r="IQ43" s="146">
        <v>3.0000000000000001E-3</v>
      </c>
      <c r="IR43" s="146">
        <v>8.6999999999999994E-2</v>
      </c>
      <c r="IS43" s="146">
        <v>5.7000000000000002E-2</v>
      </c>
      <c r="IT43" s="146">
        <v>5.6000000000000001E-2</v>
      </c>
      <c r="IU43" s="146">
        <v>3.5999999999999997E-2</v>
      </c>
      <c r="IV43" s="146">
        <v>7.6999999999999999E-2</v>
      </c>
      <c r="IW43" s="146">
        <v>3.5000000000000003E-2</v>
      </c>
      <c r="IX43" s="146">
        <v>5.6000000000000001E-2</v>
      </c>
      <c r="IY43" s="146">
        <v>4.1000000000000002E-2</v>
      </c>
      <c r="IZ43" s="146">
        <v>6.5000000000000002E-2</v>
      </c>
      <c r="JA43" s="146">
        <v>7.8E-2</v>
      </c>
      <c r="JB43" s="127"/>
      <c r="JC43" s="146">
        <v>8.2000000000000003E-2</v>
      </c>
      <c r="JD43" s="146">
        <v>0.06</v>
      </c>
      <c r="JE43" s="146">
        <v>2.5999999999999999E-2</v>
      </c>
      <c r="JF43" s="146">
        <v>3.2000000000000001E-2</v>
      </c>
      <c r="JG43" s="146">
        <v>3.5000000000000003E-2</v>
      </c>
      <c r="JH43" s="146">
        <v>8.9999999999999993E-3</v>
      </c>
      <c r="JI43" s="127"/>
      <c r="JJ43" s="127"/>
      <c r="JK43" s="146">
        <v>5.8999999999999997E-2</v>
      </c>
      <c r="JL43" s="127"/>
      <c r="JM43" s="127"/>
      <c r="JN43" s="127"/>
      <c r="JO43" s="146">
        <v>3.7999999999999999E-2</v>
      </c>
      <c r="JP43" s="127"/>
      <c r="JQ43" s="146">
        <v>4.3999999999999997E-2</v>
      </c>
      <c r="JR43" s="127"/>
      <c r="JS43" s="127"/>
      <c r="JT43" s="127"/>
      <c r="JU43" s="127"/>
      <c r="JV43" s="127"/>
      <c r="JW43" s="127"/>
      <c r="JX43" s="146">
        <v>2.7E-2</v>
      </c>
      <c r="JY43" s="146">
        <v>2.9000000000000001E-2</v>
      </c>
      <c r="JZ43" s="146">
        <v>0.09</v>
      </c>
      <c r="KA43" s="127"/>
      <c r="KB43" s="146">
        <v>2.1999999999999999E-2</v>
      </c>
      <c r="KC43" s="146">
        <v>1.7999999999999999E-2</v>
      </c>
      <c r="KD43" s="146">
        <v>7.8E-2</v>
      </c>
      <c r="KE43" s="146">
        <v>8.1000000000000003E-2</v>
      </c>
      <c r="KF43" s="127"/>
      <c r="KG43" s="146">
        <v>0.06</v>
      </c>
      <c r="KH43" s="146">
        <v>2.4E-2</v>
      </c>
      <c r="KI43" s="146">
        <v>3.6999999999999998E-2</v>
      </c>
      <c r="KJ43" s="127"/>
      <c r="KK43" s="146">
        <v>5.1999999999999998E-2</v>
      </c>
      <c r="KL43" s="146">
        <v>2.8000000000000001E-2</v>
      </c>
      <c r="KM43" s="146">
        <v>8.4000000000000005E-2</v>
      </c>
      <c r="KN43" s="146">
        <v>8.3000000000000004E-2</v>
      </c>
      <c r="KO43" s="127"/>
      <c r="KP43" s="127"/>
      <c r="KQ43" s="127"/>
      <c r="KR43" s="146">
        <v>3.2000000000000001E-2</v>
      </c>
      <c r="KS43" s="146">
        <v>1.7000000000000001E-2</v>
      </c>
      <c r="KT43" s="146">
        <v>4.3999999999999997E-2</v>
      </c>
      <c r="KU43" s="146">
        <v>2.1999999999999999E-2</v>
      </c>
      <c r="KV43" s="146">
        <v>9.8000000000000004E-2</v>
      </c>
      <c r="KW43" s="146">
        <v>5.5E-2</v>
      </c>
      <c r="KX43" s="146">
        <v>7.4999999999999997E-2</v>
      </c>
      <c r="KY43" s="146">
        <v>2.9000000000000001E-2</v>
      </c>
      <c r="KZ43" s="127"/>
      <c r="LA43" s="146">
        <v>7.6999999999999999E-2</v>
      </c>
      <c r="LB43" s="146">
        <v>0.17199999999999999</v>
      </c>
      <c r="LC43" s="146">
        <v>1.7000000000000001E-2</v>
      </c>
      <c r="LD43" s="146">
        <v>3.9E-2</v>
      </c>
      <c r="LE43" s="146">
        <v>8.6999999999999994E-2</v>
      </c>
      <c r="LF43" s="146">
        <v>4.5999999999999999E-2</v>
      </c>
      <c r="LG43" s="146">
        <v>7.6999999999999999E-2</v>
      </c>
      <c r="LH43" s="146">
        <v>4.3999999999999997E-2</v>
      </c>
      <c r="LI43" s="146">
        <v>7.0999999999999994E-2</v>
      </c>
      <c r="LJ43" s="146">
        <v>3.5000000000000003E-2</v>
      </c>
      <c r="LK43" s="146">
        <v>1.6E-2</v>
      </c>
      <c r="LL43" s="146">
        <v>0.1</v>
      </c>
      <c r="LM43" s="127"/>
      <c r="LN43" s="146">
        <v>0.114</v>
      </c>
      <c r="LO43" s="146">
        <v>5.5E-2</v>
      </c>
      <c r="LP43" s="146">
        <v>1.6E-2</v>
      </c>
      <c r="LQ43" s="146">
        <v>2.4E-2</v>
      </c>
      <c r="LR43" s="146">
        <v>0.183</v>
      </c>
      <c r="LS43" s="146">
        <v>2.3E-2</v>
      </c>
      <c r="LT43" s="146">
        <v>0.09</v>
      </c>
      <c r="LU43" s="146">
        <v>3.6999999999999998E-2</v>
      </c>
      <c r="LV43" s="127"/>
      <c r="LW43" s="146">
        <v>1.4E-2</v>
      </c>
      <c r="LX43" s="146">
        <v>3.0000000000000001E-3</v>
      </c>
      <c r="LY43" s="127"/>
      <c r="LZ43" s="146">
        <v>5.7000000000000002E-2</v>
      </c>
      <c r="MA43" s="146">
        <v>4.2000000000000003E-2</v>
      </c>
      <c r="MB43" s="127"/>
      <c r="MC43" s="146">
        <v>5.2999999999999999E-2</v>
      </c>
      <c r="MD43" s="127"/>
      <c r="ME43" s="146">
        <v>6.7000000000000004E-2</v>
      </c>
      <c r="MF43" s="146">
        <v>6.6000000000000003E-2</v>
      </c>
      <c r="MG43" s="127"/>
      <c r="MH43" s="146">
        <v>1.6E-2</v>
      </c>
      <c r="MI43" s="146">
        <v>1.6E-2</v>
      </c>
      <c r="MJ43" s="127"/>
      <c r="MK43" s="127"/>
      <c r="ML43" s="146">
        <v>6.7000000000000004E-2</v>
      </c>
      <c r="MM43" s="127"/>
      <c r="MN43" s="146">
        <v>1.0999999999999999E-2</v>
      </c>
      <c r="MO43" s="146">
        <v>0.05</v>
      </c>
      <c r="MP43" s="146">
        <v>2.8000000000000001E-2</v>
      </c>
      <c r="MR43" s="353">
        <f t="shared" si="7"/>
        <v>0</v>
      </c>
      <c r="MS43" s="353">
        <f t="shared" si="8"/>
        <v>0.33300000000000002</v>
      </c>
      <c r="MT43" s="279">
        <f t="shared" si="6"/>
        <v>4.9799999999999997E-2</v>
      </c>
      <c r="MU43" s="772">
        <f t="shared" si="9"/>
        <v>240</v>
      </c>
    </row>
    <row r="44" spans="1:359" ht="29" x14ac:dyDescent="0.35">
      <c r="A44" s="280" t="s">
        <v>106</v>
      </c>
      <c r="B44" s="44" t="s">
        <v>6</v>
      </c>
      <c r="C44" s="44" t="s">
        <v>2</v>
      </c>
      <c r="D44" s="63" t="s">
        <v>50</v>
      </c>
      <c r="E44" s="279">
        <f t="shared" si="5"/>
        <v>4.2443601483836767E-2</v>
      </c>
      <c r="F44" s="279"/>
      <c r="G44" s="842">
        <v>4.5999999999999999E-2</v>
      </c>
      <c r="H44" s="903"/>
      <c r="I44" s="842">
        <v>1.4999999999999999E-2</v>
      </c>
      <c r="J44" s="751"/>
      <c r="K44" s="751">
        <v>2.3300000000000001E-2</v>
      </c>
      <c r="L44" s="751">
        <v>0.12</v>
      </c>
      <c r="M44" s="751">
        <v>6.9000000000000006E-2</v>
      </c>
      <c r="N44" s="664">
        <v>1.2E-2</v>
      </c>
      <c r="O44" s="751">
        <v>1.4999999999999999E-2</v>
      </c>
      <c r="P44" s="881">
        <v>3.3000000000000002E-2</v>
      </c>
      <c r="Q44" s="828">
        <v>5.3999999999999999E-2</v>
      </c>
      <c r="R44" s="842"/>
      <c r="S44" s="751"/>
      <c r="T44" s="664">
        <v>1.7500000000000002E-2</v>
      </c>
      <c r="U44" s="881"/>
      <c r="V44" s="448">
        <v>7.1000000000000004E-3</v>
      </c>
      <c r="W44" s="807">
        <v>6.4000000000000001E-2</v>
      </c>
      <c r="X44" s="664">
        <v>0.1244</v>
      </c>
      <c r="Y44" s="664">
        <v>8.0000000000000002E-3</v>
      </c>
      <c r="Z44" s="664">
        <v>7.0000000000000001E-3</v>
      </c>
      <c r="AA44" s="751"/>
      <c r="AB44" s="903"/>
      <c r="AC44" s="751">
        <v>6.5100000000000005E-2</v>
      </c>
      <c r="AD44" s="392">
        <v>0.12959999999999999</v>
      </c>
      <c r="AE44" s="297">
        <v>0.04</v>
      </c>
      <c r="AF44" s="664">
        <v>8.1790000000000002E-2</v>
      </c>
      <c r="AG44" s="144"/>
      <c r="AH44" s="751">
        <v>2.3300000000000001E-2</v>
      </c>
      <c r="AI44" s="297"/>
      <c r="AJ44" s="392">
        <v>4.5999999999999999E-2</v>
      </c>
      <c r="AK44" s="664">
        <v>1.9099999999999999E-2</v>
      </c>
      <c r="AL44" s="392">
        <v>4.7E-2</v>
      </c>
      <c r="AM44" s="392"/>
      <c r="AN44" s="392"/>
      <c r="AO44" s="582">
        <v>1.4999999999999999E-2</v>
      </c>
      <c r="AP44" s="881">
        <v>3.9E-2</v>
      </c>
      <c r="AQ44" s="392">
        <v>4.1000000000000002E-2</v>
      </c>
      <c r="AR44" s="392">
        <v>0.14399999999999999</v>
      </c>
      <c r="AS44" s="842">
        <v>3.7999999999999999E-2</v>
      </c>
      <c r="AT44" s="144">
        <v>9.1800000000000007E-2</v>
      </c>
      <c r="AU44" s="629">
        <v>0.16</v>
      </c>
      <c r="AV44" s="557">
        <v>1.7999999999999999E-2</v>
      </c>
      <c r="AW44" s="751">
        <v>7.1900000000000006E-2</v>
      </c>
      <c r="AX44" s="664">
        <v>9.0999999999999998E-2</v>
      </c>
      <c r="AY44" s="448">
        <v>4.7999999999999996E-3</v>
      </c>
      <c r="AZ44" s="524">
        <v>2.3E-2</v>
      </c>
      <c r="BA44" s="436">
        <v>0.12</v>
      </c>
      <c r="BB44" s="339">
        <v>1.9800000000000002E-2</v>
      </c>
      <c r="BC44" s="392">
        <v>4.3499999999999997E-2</v>
      </c>
      <c r="BD44" s="664"/>
      <c r="BE44" s="392">
        <v>2.1000000000000001E-2</v>
      </c>
      <c r="BF44" s="751"/>
      <c r="BG44" s="241"/>
      <c r="BH44" s="127"/>
      <c r="BI44" s="146">
        <v>6.0000000000000001E-3</v>
      </c>
      <c r="BJ44" s="146">
        <v>7.0000000000000001E-3</v>
      </c>
      <c r="BK44" s="144">
        <v>1.9099999999999999E-2</v>
      </c>
      <c r="BL44" s="127"/>
      <c r="BM44" s="144">
        <v>0.04</v>
      </c>
      <c r="BN44" s="144">
        <v>2.3900000000000001E-2</v>
      </c>
      <c r="BO44" s="144">
        <v>0.01</v>
      </c>
      <c r="BP44" s="881">
        <v>3.2000000000000001E-2</v>
      </c>
      <c r="BQ44" s="127"/>
      <c r="BR44" s="146">
        <v>7.4999999999999997E-2</v>
      </c>
      <c r="BS44" s="144">
        <v>5.5E-2</v>
      </c>
      <c r="BT44" s="127"/>
      <c r="BU44" s="127"/>
      <c r="BV44" s="480">
        <v>9.1499999999999998E-2</v>
      </c>
      <c r="BW44" s="127"/>
      <c r="BX44" s="127"/>
      <c r="BY44" s="339">
        <v>7.1400000000000005E-2</v>
      </c>
      <c r="BZ44" s="339">
        <v>0.15</v>
      </c>
      <c r="CA44" s="133">
        <v>0.04</v>
      </c>
      <c r="CB44" s="144">
        <v>0.01</v>
      </c>
      <c r="CC44" s="146">
        <v>5.0000000000000001E-3</v>
      </c>
      <c r="CD44" s="146">
        <v>6.0999999999999999E-2</v>
      </c>
      <c r="CE44" s="146">
        <v>1.9E-2</v>
      </c>
      <c r="CF44" s="557">
        <v>1.4500000000000001E-2</v>
      </c>
      <c r="CG44" s="127"/>
      <c r="CH44" s="664">
        <v>6.0999999999999999E-2</v>
      </c>
      <c r="CI44" s="707">
        <v>6.1000000000000004E-3</v>
      </c>
      <c r="CJ44" s="413">
        <v>6.0000000000000001E-3</v>
      </c>
      <c r="CK44" s="319">
        <v>5.7000000000000002E-2</v>
      </c>
      <c r="CL44" s="144">
        <v>1.8890000000000001E-2</v>
      </c>
      <c r="CM44" s="392"/>
      <c r="CN44" s="127"/>
      <c r="CO44" s="144"/>
      <c r="CP44" s="127"/>
      <c r="CQ44" s="392">
        <v>2.5000000000000001E-2</v>
      </c>
      <c r="CR44" s="146">
        <v>1.9E-2</v>
      </c>
      <c r="CS44" s="127"/>
      <c r="CT44" s="146">
        <v>2.4E-2</v>
      </c>
      <c r="CU44" s="146">
        <v>0.104</v>
      </c>
      <c r="CV44" s="751"/>
      <c r="CW44" s="127"/>
      <c r="CX44" s="146">
        <v>6.0000000000000001E-3</v>
      </c>
      <c r="CY44" s="127"/>
      <c r="CZ44" s="127"/>
      <c r="DA44" s="127"/>
      <c r="DB44" s="127"/>
      <c r="DC44" s="127"/>
      <c r="DD44" s="127"/>
      <c r="DE44" s="127"/>
      <c r="DF44" s="146">
        <v>2.8000000000000001E-2</v>
      </c>
      <c r="DG44" s="297">
        <v>3.3000000000000002E-2</v>
      </c>
      <c r="DH44" s="127"/>
      <c r="DI44" s="127"/>
      <c r="DJ44" s="146">
        <v>8.0000000000000002E-3</v>
      </c>
      <c r="DK44" s="127"/>
      <c r="DL44" s="127"/>
      <c r="DM44" s="127"/>
      <c r="DN44" s="146">
        <v>3.1E-2</v>
      </c>
      <c r="DO44" s="127"/>
      <c r="DP44" s="146">
        <v>4.8000000000000001E-2</v>
      </c>
      <c r="DQ44" s="127"/>
      <c r="DR44" s="127"/>
      <c r="DS44" s="146">
        <v>7.2999999999999995E-2</v>
      </c>
      <c r="DT44" s="146">
        <v>2E-3</v>
      </c>
      <c r="DU44" s="127"/>
      <c r="DV44" s="146">
        <v>0.01</v>
      </c>
      <c r="DW44" s="127"/>
      <c r="DX44" s="146">
        <v>6.0000000000000001E-3</v>
      </c>
      <c r="DY44" s="127"/>
      <c r="DZ44" s="127"/>
      <c r="EA44" s="146">
        <v>0</v>
      </c>
      <c r="EB44" s="127"/>
      <c r="EC44" s="146">
        <v>7.0000000000000001E-3</v>
      </c>
      <c r="ED44" s="146">
        <v>1E-3</v>
      </c>
      <c r="EE44" s="146">
        <v>2.1000000000000001E-2</v>
      </c>
      <c r="EF44" s="127"/>
      <c r="EG44" s="127"/>
      <c r="EH44" s="127"/>
      <c r="EI44" s="146">
        <v>1.6E-2</v>
      </c>
      <c r="EJ44" s="127"/>
      <c r="EK44" s="146">
        <v>4.0000000000000001E-3</v>
      </c>
      <c r="EL44" s="127"/>
      <c r="EM44" s="127"/>
      <c r="EN44" s="127"/>
      <c r="EO44" s="146">
        <v>0.13500000000000001</v>
      </c>
      <c r="EP44" s="127"/>
      <c r="EQ44" s="127"/>
      <c r="ER44" s="146">
        <v>0.03</v>
      </c>
      <c r="ES44" s="146">
        <v>0</v>
      </c>
      <c r="ET44" s="127"/>
      <c r="EU44" s="146">
        <v>4.5999999999999999E-2</v>
      </c>
      <c r="EV44" s="146">
        <v>4.4999999999999998E-2</v>
      </c>
      <c r="EW44" s="146">
        <v>1.7999999999999999E-2</v>
      </c>
      <c r="EX44" s="127"/>
      <c r="EY44" s="146">
        <v>3.2000000000000001E-2</v>
      </c>
      <c r="EZ44" s="751"/>
      <c r="FA44" s="146">
        <v>1.4E-2</v>
      </c>
      <c r="FB44" s="146">
        <v>1.4999999999999999E-2</v>
      </c>
      <c r="FC44" s="127"/>
      <c r="FD44" s="127"/>
      <c r="FE44" s="146">
        <v>2.1000000000000001E-2</v>
      </c>
      <c r="FF44" s="127"/>
      <c r="FG44" s="127"/>
      <c r="FH44" s="146">
        <v>4.3999999999999997E-2</v>
      </c>
      <c r="FI44" s="127"/>
      <c r="FJ44" s="146">
        <v>3.9E-2</v>
      </c>
      <c r="FK44" s="127"/>
      <c r="FL44" s="146">
        <v>2.5000000000000001E-2</v>
      </c>
      <c r="FM44" s="127"/>
      <c r="FN44" s="146">
        <v>4.7E-2</v>
      </c>
      <c r="FO44" s="146">
        <v>8.0000000000000002E-3</v>
      </c>
      <c r="FP44" s="127"/>
      <c r="FQ44" s="146">
        <v>3.5000000000000003E-2</v>
      </c>
      <c r="FR44" s="127"/>
      <c r="FS44" s="146">
        <v>0.13200000000000001</v>
      </c>
      <c r="FT44" s="127"/>
      <c r="FU44" s="146">
        <v>0.192</v>
      </c>
      <c r="FV44" s="127"/>
      <c r="FW44" s="127"/>
      <c r="FX44" s="127"/>
      <c r="FY44" s="146">
        <v>0.13100000000000001</v>
      </c>
      <c r="FZ44" s="127"/>
      <c r="GA44" s="127"/>
      <c r="GB44" s="127"/>
      <c r="GC44" s="127"/>
      <c r="GD44" s="146">
        <v>4.2000000000000003E-2</v>
      </c>
      <c r="GE44" s="127"/>
      <c r="GF44" s="127"/>
      <c r="GG44" s="146">
        <v>3.2000000000000001E-2</v>
      </c>
      <c r="GH44" s="127"/>
      <c r="GI44" s="146">
        <v>7.0000000000000001E-3</v>
      </c>
      <c r="GJ44" s="146">
        <v>7.0000000000000001E-3</v>
      </c>
      <c r="GK44" s="146">
        <v>3.4000000000000002E-2</v>
      </c>
      <c r="GL44" s="146">
        <v>7.0999999999999994E-2</v>
      </c>
      <c r="GM44" s="127"/>
      <c r="GN44" s="127"/>
      <c r="GO44" s="127"/>
      <c r="GP44" s="146">
        <v>7.8E-2</v>
      </c>
      <c r="GQ44" s="127"/>
      <c r="GR44" s="146">
        <v>2E-3</v>
      </c>
      <c r="GS44" s="146">
        <v>0.113</v>
      </c>
      <c r="GT44" s="146">
        <v>2.7E-2</v>
      </c>
      <c r="GU44" s="146">
        <v>6.2E-2</v>
      </c>
      <c r="GV44" s="127"/>
      <c r="GW44" s="146">
        <v>6.0000000000000001E-3</v>
      </c>
      <c r="GX44" s="146">
        <v>4.3999999999999997E-2</v>
      </c>
      <c r="GY44" s="146">
        <v>8.1000000000000003E-2</v>
      </c>
      <c r="GZ44" s="127"/>
      <c r="HA44" s="127"/>
      <c r="HB44" s="127"/>
      <c r="HC44" s="127"/>
      <c r="HD44" s="146">
        <v>3.9E-2</v>
      </c>
      <c r="HE44" s="146">
        <v>4.2999999999999997E-2</v>
      </c>
      <c r="HF44" s="146">
        <v>2.1999999999999999E-2</v>
      </c>
      <c r="HG44" s="146">
        <v>2.1999999999999999E-2</v>
      </c>
      <c r="HH44" s="127"/>
      <c r="HI44" s="127"/>
      <c r="HJ44" s="146">
        <v>3.7999999999999999E-2</v>
      </c>
      <c r="HK44" s="127"/>
      <c r="HL44" s="127"/>
      <c r="HM44" s="127"/>
      <c r="HN44" s="127"/>
      <c r="HO44" s="146">
        <v>3.6999999999999998E-2</v>
      </c>
      <c r="HP44" s="146">
        <v>1.6E-2</v>
      </c>
      <c r="HQ44" s="127"/>
      <c r="HR44" s="146">
        <v>0.02</v>
      </c>
      <c r="HS44" s="146">
        <v>9.7000000000000003E-2</v>
      </c>
      <c r="HT44" s="127"/>
      <c r="HU44" s="127"/>
      <c r="HV44" s="146">
        <v>1.5686274509803901E-2</v>
      </c>
      <c r="HW44" s="146">
        <v>4.0000000000000001E-3</v>
      </c>
      <c r="HX44" s="127"/>
      <c r="HY44" s="146">
        <v>4.0000000000000001E-3</v>
      </c>
      <c r="HZ44" s="127"/>
      <c r="IA44" s="127"/>
      <c r="IB44" s="146">
        <v>6.2E-2</v>
      </c>
      <c r="IC44" s="127"/>
      <c r="ID44" s="146">
        <v>0.01</v>
      </c>
      <c r="IE44" s="127"/>
      <c r="IF44" s="127"/>
      <c r="IG44" s="127"/>
      <c r="IH44" s="127"/>
      <c r="II44" s="127"/>
      <c r="IJ44" s="127"/>
      <c r="IK44" s="146">
        <v>5.0000000000000001E-3</v>
      </c>
      <c r="IL44" s="146">
        <v>5.7000000000000002E-2</v>
      </c>
      <c r="IM44" s="127"/>
      <c r="IN44" s="146">
        <v>0.19</v>
      </c>
      <c r="IO44" s="127"/>
      <c r="IP44" s="127"/>
      <c r="IQ44" s="127"/>
      <c r="IR44" s="146">
        <v>6.3E-2</v>
      </c>
      <c r="IS44" s="127"/>
      <c r="IT44" s="146">
        <v>0.06</v>
      </c>
      <c r="IU44" s="146">
        <v>2.5999999999999999E-2</v>
      </c>
      <c r="IV44" s="146">
        <v>7.9000000000000001E-2</v>
      </c>
      <c r="IW44" s="146">
        <v>0.03</v>
      </c>
      <c r="IX44" s="127"/>
      <c r="IY44" s="146">
        <v>2.1999999999999999E-2</v>
      </c>
      <c r="IZ44" s="127"/>
      <c r="JA44" s="146">
        <v>0.20200000000000001</v>
      </c>
      <c r="JB44" s="127"/>
      <c r="JC44" s="127"/>
      <c r="JD44" s="146">
        <v>6.5000000000000002E-2</v>
      </c>
      <c r="JE44" s="146">
        <v>1.9E-2</v>
      </c>
      <c r="JF44" s="127"/>
      <c r="JG44" s="127"/>
      <c r="JH44" s="146">
        <v>6.0000000000000001E-3</v>
      </c>
      <c r="JI44" s="127"/>
      <c r="JJ44" s="127"/>
      <c r="JK44" s="146">
        <v>0</v>
      </c>
      <c r="JL44" s="146">
        <v>0</v>
      </c>
      <c r="JM44" s="127"/>
      <c r="JN44" s="127"/>
      <c r="JO44" s="127"/>
      <c r="JP44" s="127"/>
      <c r="JQ44" s="146">
        <v>0.05</v>
      </c>
      <c r="JR44" s="127"/>
      <c r="JS44" s="127"/>
      <c r="JT44" s="127"/>
      <c r="JU44" s="127"/>
      <c r="JV44" s="127"/>
      <c r="JW44" s="127"/>
      <c r="JX44" s="127"/>
      <c r="JY44" s="146">
        <v>2.1999999999999999E-2</v>
      </c>
      <c r="JZ44" s="146">
        <v>4.2000000000000003E-2</v>
      </c>
      <c r="KA44" s="127"/>
      <c r="KB44" s="146">
        <v>1.2999999999999999E-2</v>
      </c>
      <c r="KC44" s="146">
        <v>0</v>
      </c>
      <c r="KD44" s="146">
        <v>0.20200000000000001</v>
      </c>
      <c r="KE44" s="127"/>
      <c r="KF44" s="127"/>
      <c r="KG44" s="146">
        <v>2.5000000000000001E-2</v>
      </c>
      <c r="KH44" s="146">
        <v>1.2999999999999999E-2</v>
      </c>
      <c r="KI44" s="127"/>
      <c r="KJ44" s="127"/>
      <c r="KK44" s="146">
        <v>7.0000000000000001E-3</v>
      </c>
      <c r="KL44" s="146">
        <v>1.0999999999999999E-2</v>
      </c>
      <c r="KM44" s="146">
        <v>3.6999999999999998E-2</v>
      </c>
      <c r="KN44" s="146">
        <v>0.14399999999999999</v>
      </c>
      <c r="KO44" s="127"/>
      <c r="KP44" s="127"/>
      <c r="KQ44" s="127"/>
      <c r="KR44" s="146">
        <v>1.7999999999999999E-2</v>
      </c>
      <c r="KS44" s="127"/>
      <c r="KT44" s="146">
        <v>0</v>
      </c>
      <c r="KU44" s="146">
        <v>0</v>
      </c>
      <c r="KV44" s="127"/>
      <c r="KW44" s="127"/>
      <c r="KX44" s="146">
        <v>0.158</v>
      </c>
      <c r="KY44" s="146">
        <v>1.0999999999999999E-2</v>
      </c>
      <c r="KZ44" s="127"/>
      <c r="LA44" s="127"/>
      <c r="LB44" s="127"/>
      <c r="LC44" s="146">
        <v>0</v>
      </c>
      <c r="LD44" s="146">
        <v>2.9000000000000001E-2</v>
      </c>
      <c r="LE44" s="146">
        <v>5.6000000000000001E-2</v>
      </c>
      <c r="LF44" s="146">
        <v>4.5999999999999999E-2</v>
      </c>
      <c r="LG44" s="146">
        <v>6.0999999999999999E-2</v>
      </c>
      <c r="LH44" s="127"/>
      <c r="LI44" s="146">
        <v>0.02</v>
      </c>
      <c r="LJ44" s="146">
        <v>7.0000000000000001E-3</v>
      </c>
      <c r="LK44" s="127"/>
      <c r="LL44" s="127"/>
      <c r="LM44" s="127"/>
      <c r="LN44" s="146">
        <v>0.111</v>
      </c>
      <c r="LO44" s="146">
        <v>7.1999999999999995E-2</v>
      </c>
      <c r="LP44" s="146">
        <v>6.0000000000000001E-3</v>
      </c>
      <c r="LQ44" s="127"/>
      <c r="LR44" s="127"/>
      <c r="LS44" s="146">
        <v>1.4E-2</v>
      </c>
      <c r="LT44" s="146">
        <v>7.1999999999999995E-2</v>
      </c>
      <c r="LU44" s="127"/>
      <c r="LV44" s="146">
        <v>2.1000000000000001E-2</v>
      </c>
      <c r="LW44" s="146">
        <v>2.1000000000000001E-2</v>
      </c>
      <c r="LX44" s="146">
        <v>2E-3</v>
      </c>
      <c r="LY44" s="127"/>
      <c r="LZ44" s="146">
        <v>5.3999999999999999E-2</v>
      </c>
      <c r="MA44" s="146">
        <v>8.9999999999999993E-3</v>
      </c>
      <c r="MB44" s="127"/>
      <c r="MC44" s="146">
        <v>3.4000000000000002E-2</v>
      </c>
      <c r="MD44" s="127"/>
      <c r="ME44" s="146">
        <v>7.5999999999999998E-2</v>
      </c>
      <c r="MF44" s="127"/>
      <c r="MG44" s="127"/>
      <c r="MH44" s="127"/>
      <c r="MI44" s="146">
        <v>2.5000000000000001E-2</v>
      </c>
      <c r="MJ44" s="127"/>
      <c r="MK44" s="146">
        <v>1.0999999999999999E-2</v>
      </c>
      <c r="ML44" s="146">
        <v>6.8000000000000005E-2</v>
      </c>
      <c r="MM44" s="127"/>
      <c r="MN44" s="127"/>
      <c r="MO44" s="146">
        <v>3.4000000000000002E-2</v>
      </c>
      <c r="MP44" s="146">
        <v>2.7E-2</v>
      </c>
      <c r="MR44" s="353">
        <f t="shared" si="7"/>
        <v>0</v>
      </c>
      <c r="MS44" s="353">
        <f t="shared" si="8"/>
        <v>0.20200000000000001</v>
      </c>
      <c r="MT44" s="279">
        <f t="shared" si="6"/>
        <v>2.8000000000000001E-2</v>
      </c>
      <c r="MU44" s="772">
        <f t="shared" si="9"/>
        <v>185</v>
      </c>
    </row>
    <row r="45" spans="1:359" ht="43.5" x14ac:dyDescent="0.35">
      <c r="A45" s="280" t="s">
        <v>107</v>
      </c>
      <c r="B45" s="40" t="s">
        <v>64</v>
      </c>
      <c r="C45" s="40" t="s">
        <v>156</v>
      </c>
      <c r="D45" s="67" t="s">
        <v>32</v>
      </c>
      <c r="E45" s="334">
        <f t="shared" si="5"/>
        <v>11562274.963727275</v>
      </c>
      <c r="F45" s="334"/>
      <c r="G45" s="843">
        <v>24818698</v>
      </c>
      <c r="H45" s="905"/>
      <c r="I45" s="843">
        <v>1625223.09</v>
      </c>
      <c r="J45" s="514">
        <v>14861592</v>
      </c>
      <c r="K45" s="753">
        <v>1008629</v>
      </c>
      <c r="L45" s="752">
        <v>286194</v>
      </c>
      <c r="M45" s="507">
        <v>73609894.480000004</v>
      </c>
      <c r="N45" s="507">
        <v>765550.14</v>
      </c>
      <c r="O45" s="752">
        <v>397278</v>
      </c>
      <c r="P45" s="894">
        <v>4400327</v>
      </c>
      <c r="Q45" s="871">
        <v>836552</v>
      </c>
      <c r="R45" s="507">
        <v>48000</v>
      </c>
      <c r="S45" s="752">
        <v>1473433.73</v>
      </c>
      <c r="T45" s="752">
        <v>24867570.960000001</v>
      </c>
      <c r="U45" s="884">
        <v>4020179</v>
      </c>
      <c r="V45" s="447">
        <v>114146470</v>
      </c>
      <c r="W45" s="809"/>
      <c r="X45" s="505">
        <v>1153932</v>
      </c>
      <c r="Y45" s="752">
        <v>10255446</v>
      </c>
      <c r="Z45" s="505">
        <v>1247886</v>
      </c>
      <c r="AA45" s="752">
        <v>924682</v>
      </c>
      <c r="AB45" s="904">
        <v>720551</v>
      </c>
      <c r="AC45" s="800">
        <v>11208761</v>
      </c>
      <c r="AD45" s="752"/>
      <c r="AE45" s="752">
        <v>1560414</v>
      </c>
      <c r="AF45" s="752"/>
      <c r="AG45" s="795">
        <v>11388342</v>
      </c>
      <c r="AH45" s="750">
        <v>924125</v>
      </c>
      <c r="AI45" s="752">
        <v>3316917</v>
      </c>
      <c r="AJ45" s="507">
        <v>230679</v>
      </c>
      <c r="AK45" s="507">
        <v>67305452.469999999</v>
      </c>
      <c r="AL45" s="752">
        <v>927326</v>
      </c>
      <c r="AM45" s="752"/>
      <c r="AN45" s="752">
        <v>99946148</v>
      </c>
      <c r="AO45" s="583">
        <v>326045</v>
      </c>
      <c r="AP45" s="894">
        <v>3949967</v>
      </c>
      <c r="AQ45" s="393">
        <v>3831576</v>
      </c>
      <c r="AR45" s="505">
        <v>449265</v>
      </c>
      <c r="AS45" s="843">
        <v>838536.99</v>
      </c>
      <c r="AT45" s="506">
        <v>13194130</v>
      </c>
      <c r="AU45" s="507">
        <v>48000</v>
      </c>
      <c r="AV45" s="558">
        <v>23701023.170000002</v>
      </c>
      <c r="AW45" s="507">
        <v>3905149</v>
      </c>
      <c r="AX45" s="514">
        <v>1766244.13</v>
      </c>
      <c r="AY45" s="447">
        <v>110021290</v>
      </c>
      <c r="AZ45" s="526"/>
      <c r="BA45" s="437"/>
      <c r="BB45" s="393">
        <v>10423681</v>
      </c>
      <c r="BC45" s="393">
        <v>946733</v>
      </c>
      <c r="BD45" s="665">
        <v>851136</v>
      </c>
      <c r="BE45" s="393">
        <v>10760548</v>
      </c>
      <c r="BF45" s="514">
        <v>11253728</v>
      </c>
      <c r="BG45" s="393">
        <v>734547</v>
      </c>
      <c r="BH45" s="159"/>
      <c r="BI45" s="159">
        <v>1601854</v>
      </c>
      <c r="BJ45" s="159">
        <v>1729909</v>
      </c>
      <c r="BK45" s="148">
        <v>62299722.509999998</v>
      </c>
      <c r="BL45" s="159"/>
      <c r="BM45" s="148"/>
      <c r="BN45" s="148">
        <v>104208659</v>
      </c>
      <c r="BO45" s="171">
        <v>25136267</v>
      </c>
      <c r="BP45" s="894">
        <v>3660626</v>
      </c>
      <c r="BQ45" s="159"/>
      <c r="BR45" s="159">
        <v>2924164</v>
      </c>
      <c r="BS45" s="148">
        <v>414314</v>
      </c>
      <c r="BT45" s="159"/>
      <c r="BU45" s="159"/>
      <c r="BV45" s="479">
        <v>11936036</v>
      </c>
      <c r="BW45" s="159"/>
      <c r="BX45" s="159"/>
      <c r="BY45" s="393">
        <v>2865721</v>
      </c>
      <c r="BZ45" s="381"/>
      <c r="CA45" s="159"/>
      <c r="CB45" s="148">
        <v>175980000</v>
      </c>
      <c r="CC45" s="159">
        <v>220702</v>
      </c>
      <c r="CD45" s="159">
        <v>187632</v>
      </c>
      <c r="CE45" s="159">
        <v>987929</v>
      </c>
      <c r="CF45" s="558">
        <v>24628186.960000001</v>
      </c>
      <c r="CG45" s="159">
        <v>100000</v>
      </c>
      <c r="CH45" s="514">
        <v>1773821.88</v>
      </c>
      <c r="CI45" s="714">
        <v>101296734</v>
      </c>
      <c r="CJ45" s="412">
        <v>33041519</v>
      </c>
      <c r="CK45" s="393"/>
      <c r="CL45" s="172">
        <v>9506636.5099999998</v>
      </c>
      <c r="CM45" s="393">
        <v>810068</v>
      </c>
      <c r="CN45" s="159"/>
      <c r="CO45" s="148">
        <v>1759286</v>
      </c>
      <c r="CP45" s="159"/>
      <c r="CQ45" s="393">
        <v>9394285</v>
      </c>
      <c r="CR45" s="159">
        <v>324050</v>
      </c>
      <c r="CS45" s="159"/>
      <c r="CT45" s="159">
        <v>48209780</v>
      </c>
      <c r="CU45" s="159">
        <v>8446362</v>
      </c>
      <c r="CV45" s="514">
        <v>11418988</v>
      </c>
      <c r="CW45" s="159">
        <v>674456</v>
      </c>
      <c r="CX45" s="159">
        <v>1634138</v>
      </c>
      <c r="CY45" s="159"/>
      <c r="CZ45" s="159">
        <v>871117</v>
      </c>
      <c r="DA45" s="159"/>
      <c r="DB45" s="159">
        <v>4604576</v>
      </c>
      <c r="DC45" s="159">
        <v>58837128</v>
      </c>
      <c r="DD45" s="159">
        <v>695800</v>
      </c>
      <c r="DE45" s="159">
        <v>675059</v>
      </c>
      <c r="DF45" s="159">
        <v>99784571</v>
      </c>
      <c r="DG45" s="894">
        <v>4074719</v>
      </c>
      <c r="DH45" s="159">
        <v>451090</v>
      </c>
      <c r="DI45" s="159"/>
      <c r="DJ45" s="159">
        <v>15600000</v>
      </c>
      <c r="DK45" s="159">
        <v>3089105</v>
      </c>
      <c r="DL45" s="159"/>
      <c r="DM45" s="159">
        <v>23871378</v>
      </c>
      <c r="DN45" s="159"/>
      <c r="DO45" s="159"/>
      <c r="DP45" s="159">
        <v>311448</v>
      </c>
      <c r="DQ45" s="159">
        <v>316086</v>
      </c>
      <c r="DR45" s="159"/>
      <c r="DS45" s="159">
        <v>2537050</v>
      </c>
      <c r="DT45" s="159"/>
      <c r="DU45" s="159"/>
      <c r="DV45" s="159"/>
      <c r="DW45" s="159">
        <v>1085801</v>
      </c>
      <c r="DX45" s="159">
        <v>381067</v>
      </c>
      <c r="DY45" s="159">
        <v>22965612</v>
      </c>
      <c r="DZ45" s="159"/>
      <c r="EA45" s="159">
        <v>155850</v>
      </c>
      <c r="EB45" s="159"/>
      <c r="EC45" s="159">
        <v>723354</v>
      </c>
      <c r="ED45" s="159"/>
      <c r="EE45" s="159">
        <v>1109549</v>
      </c>
      <c r="EF45" s="159">
        <v>37200</v>
      </c>
      <c r="EG45" s="159"/>
      <c r="EH45" s="159">
        <v>16024929</v>
      </c>
      <c r="EI45" s="159"/>
      <c r="EJ45" s="159"/>
      <c r="EK45" s="159">
        <v>33558261</v>
      </c>
      <c r="EL45" s="159"/>
      <c r="EM45" s="159">
        <v>162500</v>
      </c>
      <c r="EN45" s="159">
        <v>1383700</v>
      </c>
      <c r="EO45" s="159"/>
      <c r="EP45" s="159"/>
      <c r="EQ45" s="159"/>
      <c r="ER45" s="159">
        <v>9244316</v>
      </c>
      <c r="ES45" s="159">
        <v>316510</v>
      </c>
      <c r="ET45" s="159"/>
      <c r="EU45" s="159"/>
      <c r="EV45" s="159">
        <v>1226500</v>
      </c>
      <c r="EW45" s="159">
        <v>48130668</v>
      </c>
      <c r="EX45" s="159"/>
      <c r="EY45" s="159">
        <v>11263446</v>
      </c>
      <c r="EZ45" s="514">
        <v>11871579</v>
      </c>
      <c r="FA45" s="159">
        <v>698696</v>
      </c>
      <c r="FB45" s="159">
        <v>1495045</v>
      </c>
      <c r="FC45" s="159"/>
      <c r="FD45" s="159"/>
      <c r="FE45" s="159">
        <v>737536</v>
      </c>
      <c r="FF45" s="159"/>
      <c r="FG45" s="159">
        <v>4150205</v>
      </c>
      <c r="FH45" s="159">
        <v>51495853</v>
      </c>
      <c r="FI45" s="159">
        <v>598600</v>
      </c>
      <c r="FJ45" s="159">
        <v>703217</v>
      </c>
      <c r="FK45" s="159"/>
      <c r="FL45" s="159"/>
      <c r="FM45" s="159"/>
      <c r="FN45" s="159">
        <v>9110057</v>
      </c>
      <c r="FO45" s="159">
        <v>11490059</v>
      </c>
      <c r="FP45" s="159">
        <v>331796</v>
      </c>
      <c r="FQ45" s="159"/>
      <c r="FR45" s="159">
        <v>2924164</v>
      </c>
      <c r="FS45" s="159">
        <v>356112</v>
      </c>
      <c r="FT45" s="159">
        <v>314464</v>
      </c>
      <c r="FU45" s="159">
        <v>244042</v>
      </c>
      <c r="FV45" s="159"/>
      <c r="FW45" s="159"/>
      <c r="FX45" s="159"/>
      <c r="FY45" s="159">
        <v>311917</v>
      </c>
      <c r="FZ45" s="159"/>
      <c r="GA45" s="159"/>
      <c r="GB45" s="159"/>
      <c r="GC45" s="159"/>
      <c r="GD45" s="159">
        <v>2139965</v>
      </c>
      <c r="GE45" s="159"/>
      <c r="GF45" s="159">
        <v>103556674</v>
      </c>
      <c r="GG45" s="159">
        <v>1118909</v>
      </c>
      <c r="GH45" s="159"/>
      <c r="GI45" s="159">
        <v>699653</v>
      </c>
      <c r="GJ45" s="159"/>
      <c r="GK45" s="159">
        <v>3407617</v>
      </c>
      <c r="GL45" s="159">
        <v>1005715</v>
      </c>
      <c r="GM45" s="159"/>
      <c r="GN45" s="159"/>
      <c r="GO45" s="159">
        <v>15369074</v>
      </c>
      <c r="GP45" s="159"/>
      <c r="GQ45" s="159"/>
      <c r="GR45" s="159">
        <v>25384276</v>
      </c>
      <c r="GS45" s="159">
        <v>4994161</v>
      </c>
      <c r="GT45" s="159">
        <v>9080545</v>
      </c>
      <c r="GU45" s="159"/>
      <c r="GV45" s="159">
        <v>167878</v>
      </c>
      <c r="GW45" s="159">
        <v>1048971</v>
      </c>
      <c r="GX45" s="159">
        <v>3115000</v>
      </c>
      <c r="GY45" s="159"/>
      <c r="GZ45" s="159"/>
      <c r="HA45" s="159"/>
      <c r="HB45" s="159"/>
      <c r="HC45" s="159"/>
      <c r="HD45" s="159">
        <v>8507366</v>
      </c>
      <c r="HE45" s="159">
        <v>617919</v>
      </c>
      <c r="HF45" s="159">
        <v>350000</v>
      </c>
      <c r="HG45" s="159">
        <v>790539</v>
      </c>
      <c r="HH45" s="159"/>
      <c r="HI45" s="159">
        <v>34248287</v>
      </c>
      <c r="HJ45" s="159"/>
      <c r="HK45" s="159">
        <v>441167</v>
      </c>
      <c r="HL45" s="159">
        <v>1332389</v>
      </c>
      <c r="HM45" s="159"/>
      <c r="HN45" s="159">
        <v>80291</v>
      </c>
      <c r="HO45" s="159"/>
      <c r="HP45" s="159"/>
      <c r="HQ45" s="159">
        <v>525225</v>
      </c>
      <c r="HR45" s="159">
        <v>9435239</v>
      </c>
      <c r="HS45" s="159"/>
      <c r="HT45" s="159">
        <v>677166</v>
      </c>
      <c r="HU45" s="159">
        <v>69371</v>
      </c>
      <c r="HV45" s="159"/>
      <c r="HW45" s="159">
        <v>1696439</v>
      </c>
      <c r="HX45" s="159"/>
      <c r="HY45" s="159">
        <v>328238</v>
      </c>
      <c r="HZ45" s="159">
        <v>61726</v>
      </c>
      <c r="IA45" s="159"/>
      <c r="IB45" s="159">
        <v>965529</v>
      </c>
      <c r="IC45" s="159"/>
      <c r="ID45" s="159">
        <v>913244</v>
      </c>
      <c r="IE45" s="159"/>
      <c r="IF45" s="159">
        <v>3383553</v>
      </c>
      <c r="IG45" s="159">
        <v>59453332</v>
      </c>
      <c r="IH45" s="159">
        <v>2619999</v>
      </c>
      <c r="II45" s="159"/>
      <c r="IJ45" s="159"/>
      <c r="IK45" s="159">
        <v>28446656</v>
      </c>
      <c r="IL45" s="159">
        <v>585444</v>
      </c>
      <c r="IM45" s="159">
        <v>644043</v>
      </c>
      <c r="IN45" s="159">
        <v>82056</v>
      </c>
      <c r="IO45" s="159">
        <v>627516</v>
      </c>
      <c r="IP45" s="159"/>
      <c r="IQ45" s="159">
        <v>8058840</v>
      </c>
      <c r="IR45" s="159">
        <v>2789907</v>
      </c>
      <c r="IS45" s="159">
        <v>858362</v>
      </c>
      <c r="IT45" s="159">
        <v>1148797</v>
      </c>
      <c r="IU45" s="159">
        <v>29063294</v>
      </c>
      <c r="IV45" s="159">
        <v>524382</v>
      </c>
      <c r="IW45" s="159">
        <v>8352289</v>
      </c>
      <c r="IX45" s="159">
        <v>892837</v>
      </c>
      <c r="IY45" s="159"/>
      <c r="IZ45" s="159">
        <v>1366743</v>
      </c>
      <c r="JA45" s="159">
        <v>11243777</v>
      </c>
      <c r="JB45" s="159"/>
      <c r="JC45" s="159">
        <v>427502</v>
      </c>
      <c r="JD45" s="159">
        <v>109086</v>
      </c>
      <c r="JE45" s="159">
        <v>16396112</v>
      </c>
      <c r="JF45" s="159">
        <v>339373</v>
      </c>
      <c r="JG45" s="159">
        <v>1200000</v>
      </c>
      <c r="JH45" s="159">
        <v>792927</v>
      </c>
      <c r="JI45" s="159"/>
      <c r="JJ45" s="159">
        <v>10592000</v>
      </c>
      <c r="JK45" s="159">
        <v>320000</v>
      </c>
      <c r="JL45" s="159"/>
      <c r="JM45" s="159"/>
      <c r="JN45" s="159"/>
      <c r="JO45" s="159">
        <v>9818</v>
      </c>
      <c r="JP45" s="159"/>
      <c r="JQ45" s="159">
        <v>298042</v>
      </c>
      <c r="JR45" s="159"/>
      <c r="JS45" s="159"/>
      <c r="JT45" s="159"/>
      <c r="JU45" s="159"/>
      <c r="JV45" s="159"/>
      <c r="JW45" s="159"/>
      <c r="JX45" s="159">
        <v>19804243</v>
      </c>
      <c r="JY45" s="159">
        <v>4200000</v>
      </c>
      <c r="JZ45" s="159">
        <v>500000</v>
      </c>
      <c r="KA45" s="159"/>
      <c r="KB45" s="159">
        <v>77831578</v>
      </c>
      <c r="KC45" s="159">
        <v>998969</v>
      </c>
      <c r="KD45" s="159">
        <v>11243777</v>
      </c>
      <c r="KE45" s="159">
        <v>9227277</v>
      </c>
      <c r="KF45" s="159"/>
      <c r="KG45" s="159"/>
      <c r="KH45" s="159">
        <v>3238000</v>
      </c>
      <c r="KI45" s="159">
        <v>24000</v>
      </c>
      <c r="KJ45" s="159"/>
      <c r="KK45" s="159">
        <v>657952</v>
      </c>
      <c r="KL45" s="159">
        <v>11229193</v>
      </c>
      <c r="KM45" s="159">
        <v>2099071</v>
      </c>
      <c r="KN45" s="159">
        <v>437582</v>
      </c>
      <c r="KO45" s="127"/>
      <c r="KP45" s="127"/>
      <c r="KQ45" s="127"/>
      <c r="KR45" s="127"/>
      <c r="KS45" s="140">
        <v>30792017</v>
      </c>
      <c r="KT45" s="140">
        <v>135710</v>
      </c>
      <c r="KU45" s="140">
        <v>397432</v>
      </c>
      <c r="KV45" s="127"/>
      <c r="KW45" s="127"/>
      <c r="KX45" s="127"/>
      <c r="KY45" s="140">
        <v>17922466</v>
      </c>
      <c r="KZ45" s="127"/>
      <c r="LA45" s="140">
        <v>71785</v>
      </c>
      <c r="LB45" s="140">
        <v>137266</v>
      </c>
      <c r="LC45" s="127"/>
      <c r="LD45" s="140">
        <v>10460694</v>
      </c>
      <c r="LE45" s="140">
        <v>3150086</v>
      </c>
      <c r="LF45" s="140">
        <v>207958</v>
      </c>
      <c r="LG45" s="127"/>
      <c r="LH45" s="127"/>
      <c r="LI45" s="127"/>
      <c r="LJ45" s="140">
        <v>25067778</v>
      </c>
      <c r="LK45" s="140">
        <v>33521739</v>
      </c>
      <c r="LL45" s="140">
        <v>1465653</v>
      </c>
      <c r="LM45" s="127"/>
      <c r="LN45" s="140">
        <v>4172479</v>
      </c>
      <c r="LO45" s="140">
        <v>8141405</v>
      </c>
      <c r="LP45" s="140">
        <v>1239106</v>
      </c>
      <c r="LQ45" s="140">
        <v>159796</v>
      </c>
      <c r="LR45" s="140">
        <v>238175</v>
      </c>
      <c r="LS45" s="127"/>
      <c r="LT45" s="127"/>
      <c r="LU45" s="140">
        <v>13889080</v>
      </c>
      <c r="LV45" s="140">
        <v>976859</v>
      </c>
      <c r="LW45" s="140">
        <v>551229</v>
      </c>
      <c r="LX45" s="127"/>
      <c r="LY45" s="127"/>
      <c r="LZ45" s="127"/>
      <c r="MA45" s="140">
        <v>16644768</v>
      </c>
      <c r="MB45" s="140">
        <v>16248470</v>
      </c>
      <c r="MC45" s="127"/>
      <c r="MD45" s="127"/>
      <c r="ME45" s="127"/>
      <c r="MF45" s="140">
        <v>270834</v>
      </c>
      <c r="MG45" s="127"/>
      <c r="MH45" s="140">
        <v>924303</v>
      </c>
      <c r="MI45" s="127"/>
      <c r="MJ45" s="127"/>
      <c r="MK45" s="140">
        <v>8212200</v>
      </c>
      <c r="ML45" s="140">
        <v>602837</v>
      </c>
      <c r="MM45" s="127"/>
      <c r="MN45" s="140">
        <v>371242</v>
      </c>
      <c r="MO45" s="140">
        <v>708792</v>
      </c>
      <c r="MP45" s="140"/>
      <c r="MR45" s="350">
        <f t="shared" si="7"/>
        <v>9818</v>
      </c>
      <c r="MS45" s="350">
        <f t="shared" si="8"/>
        <v>175980000</v>
      </c>
      <c r="MT45" s="334">
        <f t="shared" si="6"/>
        <v>1484239.365</v>
      </c>
      <c r="MU45" s="772">
        <f t="shared" si="9"/>
        <v>220</v>
      </c>
    </row>
    <row r="46" spans="1:359" ht="29" x14ac:dyDescent="0.35">
      <c r="A46" s="280" t="s">
        <v>108</v>
      </c>
      <c r="B46" s="35" t="s">
        <v>63</v>
      </c>
      <c r="C46" s="35" t="s">
        <v>156</v>
      </c>
      <c r="D46" s="55" t="s">
        <v>41</v>
      </c>
      <c r="E46" s="128">
        <f t="shared" si="5"/>
        <v>15490.39247311828</v>
      </c>
      <c r="F46" s="325"/>
      <c r="G46" s="839">
        <v>6744</v>
      </c>
      <c r="H46" s="905"/>
      <c r="I46" s="839">
        <v>6387</v>
      </c>
      <c r="J46" s="753"/>
      <c r="K46" s="753">
        <v>1086</v>
      </c>
      <c r="L46" s="748">
        <v>1785</v>
      </c>
      <c r="M46" s="748">
        <v>65039</v>
      </c>
      <c r="N46" s="661">
        <v>1759</v>
      </c>
      <c r="O46" s="753"/>
      <c r="P46" s="880">
        <v>2580</v>
      </c>
      <c r="Q46" s="870"/>
      <c r="R46" s="873"/>
      <c r="S46" s="750">
        <v>4432</v>
      </c>
      <c r="T46" s="661">
        <v>25283</v>
      </c>
      <c r="U46" s="883"/>
      <c r="V46" s="678">
        <v>75599</v>
      </c>
      <c r="W46" s="809"/>
      <c r="X46" s="661">
        <v>1673</v>
      </c>
      <c r="Y46" s="738">
        <v>31713</v>
      </c>
      <c r="Z46" s="695">
        <v>3065</v>
      </c>
      <c r="AA46" s="748">
        <v>1035</v>
      </c>
      <c r="AB46" s="905"/>
      <c r="AC46" s="748">
        <v>9409</v>
      </c>
      <c r="AD46" s="394"/>
      <c r="AE46" s="324">
        <v>4565</v>
      </c>
      <c r="AF46" s="666"/>
      <c r="AG46" s="135"/>
      <c r="AH46" s="753">
        <v>1591</v>
      </c>
      <c r="AI46" s="324">
        <v>1499</v>
      </c>
      <c r="AJ46" s="324">
        <v>1805</v>
      </c>
      <c r="AK46" s="661">
        <v>56269</v>
      </c>
      <c r="AL46" s="324">
        <v>1691</v>
      </c>
      <c r="AM46" s="324"/>
      <c r="AN46" s="391">
        <v>98356</v>
      </c>
      <c r="AO46" s="584"/>
      <c r="AP46" s="880">
        <v>3453</v>
      </c>
      <c r="AQ46" s="324">
        <v>4472</v>
      </c>
      <c r="AR46" s="324">
        <v>1567</v>
      </c>
      <c r="AS46" s="844"/>
      <c r="AT46" s="329">
        <v>18326</v>
      </c>
      <c r="AU46" s="631"/>
      <c r="AV46" s="554">
        <v>21456</v>
      </c>
      <c r="AW46" s="748">
        <v>18840</v>
      </c>
      <c r="AX46" s="661">
        <v>4673</v>
      </c>
      <c r="AY46" s="295">
        <v>63489</v>
      </c>
      <c r="AZ46" s="526"/>
      <c r="BA46" s="434"/>
      <c r="BB46" s="338">
        <v>29220</v>
      </c>
      <c r="BC46" s="391">
        <v>2843</v>
      </c>
      <c r="BD46" s="666">
        <v>960</v>
      </c>
      <c r="BE46" s="324">
        <v>12142</v>
      </c>
      <c r="BF46" s="753"/>
      <c r="BG46" s="243"/>
      <c r="BH46" s="127"/>
      <c r="BI46" s="130">
        <v>3523</v>
      </c>
      <c r="BJ46" s="130">
        <v>2153</v>
      </c>
      <c r="BK46" s="129">
        <v>57007</v>
      </c>
      <c r="BL46" s="127"/>
      <c r="BM46" s="135"/>
      <c r="BN46" s="129">
        <v>100966</v>
      </c>
      <c r="BO46" s="129">
        <v>65691</v>
      </c>
      <c r="BP46" s="878">
        <v>4549</v>
      </c>
      <c r="BQ46" s="127"/>
      <c r="BR46" s="130">
        <v>2727</v>
      </c>
      <c r="BS46" s="135">
        <v>1632</v>
      </c>
      <c r="BT46" s="127"/>
      <c r="BU46" s="127"/>
      <c r="BV46" s="475"/>
      <c r="BW46" s="127"/>
      <c r="BX46" s="127"/>
      <c r="BY46" s="324">
        <v>5143</v>
      </c>
      <c r="BZ46" s="375">
        <v>6681</v>
      </c>
      <c r="CA46" s="130">
        <v>3604</v>
      </c>
      <c r="CB46" s="149">
        <v>92042</v>
      </c>
      <c r="CC46" s="127">
        <v>911</v>
      </c>
      <c r="CD46" s="127">
        <v>118</v>
      </c>
      <c r="CE46" s="130">
        <v>3369</v>
      </c>
      <c r="CF46" s="554">
        <v>20166</v>
      </c>
      <c r="CG46" s="127">
        <v>231</v>
      </c>
      <c r="CH46" s="704">
        <v>5094</v>
      </c>
      <c r="CI46" s="433">
        <v>70820</v>
      </c>
      <c r="CJ46" s="408">
        <v>77554</v>
      </c>
      <c r="CK46" s="341"/>
      <c r="CL46" s="149">
        <v>28613</v>
      </c>
      <c r="CM46" s="394">
        <v>636</v>
      </c>
      <c r="CN46" s="127"/>
      <c r="CO46" s="149">
        <v>3529</v>
      </c>
      <c r="CP46" s="127"/>
      <c r="CQ46" s="324">
        <v>10371</v>
      </c>
      <c r="CR46" s="127"/>
      <c r="CS46" s="127"/>
      <c r="CT46" s="127"/>
      <c r="CU46" s="127"/>
      <c r="CV46" s="753"/>
      <c r="CW46" s="127"/>
      <c r="CX46" s="130">
        <v>3306</v>
      </c>
      <c r="CY46" s="127"/>
      <c r="CZ46" s="130">
        <v>1292</v>
      </c>
      <c r="DA46" s="127"/>
      <c r="DB46" s="130">
        <v>7979</v>
      </c>
      <c r="DC46" s="130">
        <v>62155</v>
      </c>
      <c r="DD46" s="130">
        <v>1511</v>
      </c>
      <c r="DE46" s="127"/>
      <c r="DF46" s="130">
        <v>102039</v>
      </c>
      <c r="DG46" s="878">
        <v>3164</v>
      </c>
      <c r="DH46" s="127">
        <v>667</v>
      </c>
      <c r="DI46" s="127"/>
      <c r="DJ46" s="127"/>
      <c r="DK46" s="130">
        <v>4628</v>
      </c>
      <c r="DL46" s="127"/>
      <c r="DM46" s="130">
        <v>22097</v>
      </c>
      <c r="DN46" s="127">
        <v>268</v>
      </c>
      <c r="DO46" s="127"/>
      <c r="DP46" s="130">
        <v>2860</v>
      </c>
      <c r="DQ46" s="127"/>
      <c r="DR46" s="127"/>
      <c r="DS46" s="130">
        <v>7298</v>
      </c>
      <c r="DT46" s="130">
        <v>2992</v>
      </c>
      <c r="DU46" s="127"/>
      <c r="DV46" s="127"/>
      <c r="DW46" s="127">
        <v>790</v>
      </c>
      <c r="DX46" s="127">
        <v>806</v>
      </c>
      <c r="DY46" s="127"/>
      <c r="DZ46" s="127"/>
      <c r="EA46" s="127">
        <v>119</v>
      </c>
      <c r="EB46" s="127"/>
      <c r="EC46" s="130">
        <v>3651</v>
      </c>
      <c r="ED46" s="130">
        <v>24708</v>
      </c>
      <c r="EE46" s="127"/>
      <c r="EF46" s="127">
        <v>231</v>
      </c>
      <c r="EG46" s="130">
        <v>4936</v>
      </c>
      <c r="EH46" s="130">
        <v>16671</v>
      </c>
      <c r="EI46" s="127"/>
      <c r="EJ46" s="127"/>
      <c r="EK46" s="130">
        <v>79268</v>
      </c>
      <c r="EL46" s="127"/>
      <c r="EM46" s="127">
        <v>524</v>
      </c>
      <c r="EN46" s="130">
        <v>2974</v>
      </c>
      <c r="EO46" s="127"/>
      <c r="EP46" s="127"/>
      <c r="EQ46" s="127"/>
      <c r="ER46" s="130">
        <v>11766</v>
      </c>
      <c r="ES46" s="127"/>
      <c r="ET46" s="127"/>
      <c r="EU46" s="127"/>
      <c r="EV46" s="130">
        <v>5823</v>
      </c>
      <c r="EW46" s="127"/>
      <c r="EX46" s="127"/>
      <c r="EY46" s="130">
        <v>9291</v>
      </c>
      <c r="EZ46" s="753"/>
      <c r="FA46" s="127"/>
      <c r="FB46" s="130">
        <v>3826</v>
      </c>
      <c r="FC46" s="127"/>
      <c r="FD46" s="127"/>
      <c r="FE46" s="130">
        <v>1563</v>
      </c>
      <c r="FF46" s="127"/>
      <c r="FG46" s="130">
        <v>6561</v>
      </c>
      <c r="FH46" s="130">
        <v>70868</v>
      </c>
      <c r="FI46" s="130">
        <v>1101</v>
      </c>
      <c r="FJ46" s="130">
        <v>1927</v>
      </c>
      <c r="FK46" s="127"/>
      <c r="FL46" s="130">
        <v>99862</v>
      </c>
      <c r="FM46" s="127"/>
      <c r="FN46" s="127"/>
      <c r="FO46" s="130">
        <v>21805</v>
      </c>
      <c r="FP46" s="127">
        <v>575</v>
      </c>
      <c r="FQ46" s="127"/>
      <c r="FR46" s="130">
        <v>2727</v>
      </c>
      <c r="FS46" s="127"/>
      <c r="FT46" s="130">
        <v>1111</v>
      </c>
      <c r="FU46" s="130">
        <v>1055</v>
      </c>
      <c r="FV46" s="127"/>
      <c r="FW46" s="127">
        <v>410</v>
      </c>
      <c r="FX46" s="127"/>
      <c r="FY46" s="130">
        <v>2892</v>
      </c>
      <c r="FZ46" s="127"/>
      <c r="GA46" s="127"/>
      <c r="GB46" s="127"/>
      <c r="GC46" s="127"/>
      <c r="GD46" s="130">
        <v>5388</v>
      </c>
      <c r="GE46" s="127"/>
      <c r="GF46" s="130">
        <v>28027</v>
      </c>
      <c r="GG46" s="127">
        <v>285</v>
      </c>
      <c r="GH46" s="127"/>
      <c r="GI46" s="127"/>
      <c r="GJ46" s="130">
        <v>20472</v>
      </c>
      <c r="GK46" s="130">
        <v>13919</v>
      </c>
      <c r="GL46" s="127"/>
      <c r="GM46" s="127"/>
      <c r="GN46" s="127"/>
      <c r="GO46" s="130">
        <v>18059</v>
      </c>
      <c r="GP46" s="127"/>
      <c r="GQ46" s="127"/>
      <c r="GR46" s="130">
        <v>91778</v>
      </c>
      <c r="GS46" s="130">
        <v>7625</v>
      </c>
      <c r="GT46" s="130">
        <v>20476</v>
      </c>
      <c r="GU46" s="130">
        <v>1264</v>
      </c>
      <c r="GV46" s="127">
        <v>376</v>
      </c>
      <c r="GW46" s="130">
        <v>2246</v>
      </c>
      <c r="GX46" s="130">
        <v>15032</v>
      </c>
      <c r="GY46" s="127"/>
      <c r="GZ46" s="127"/>
      <c r="HA46" s="127"/>
      <c r="HB46" s="127"/>
      <c r="HC46" s="127"/>
      <c r="HD46" s="130">
        <v>8521</v>
      </c>
      <c r="HE46" s="127">
        <v>679</v>
      </c>
      <c r="HF46" s="127"/>
      <c r="HG46" s="130">
        <v>3280</v>
      </c>
      <c r="HH46" s="127"/>
      <c r="HI46" s="130">
        <v>16863</v>
      </c>
      <c r="HJ46" s="130">
        <v>4859</v>
      </c>
      <c r="HK46" s="130">
        <v>1235</v>
      </c>
      <c r="HL46" s="127">
        <v>727</v>
      </c>
      <c r="HM46" s="127"/>
      <c r="HN46" s="127"/>
      <c r="HO46" s="130">
        <v>2760</v>
      </c>
      <c r="HP46" s="127"/>
      <c r="HQ46" s="127"/>
      <c r="HR46" s="130">
        <v>10205</v>
      </c>
      <c r="HS46" s="130">
        <v>14809</v>
      </c>
      <c r="HT46" s="127"/>
      <c r="HU46" s="127"/>
      <c r="HV46" s="127"/>
      <c r="HW46" s="130">
        <v>3913</v>
      </c>
      <c r="HX46" s="127"/>
      <c r="HY46" s="127">
        <v>526</v>
      </c>
      <c r="HZ46" s="127">
        <v>510</v>
      </c>
      <c r="IA46" s="127"/>
      <c r="IB46" s="130">
        <v>3199</v>
      </c>
      <c r="IC46" s="127"/>
      <c r="ID46" s="127"/>
      <c r="IE46" s="127"/>
      <c r="IF46" s="130">
        <v>7157</v>
      </c>
      <c r="IG46" s="130">
        <v>110733</v>
      </c>
      <c r="IH46" s="130">
        <v>8049</v>
      </c>
      <c r="II46" s="127"/>
      <c r="IJ46" s="127"/>
      <c r="IK46" s="130">
        <v>41421</v>
      </c>
      <c r="IL46" s="127"/>
      <c r="IM46" s="130">
        <v>2800</v>
      </c>
      <c r="IN46" s="127"/>
      <c r="IO46" s="130">
        <v>1754</v>
      </c>
      <c r="IP46" s="127"/>
      <c r="IQ46" s="130">
        <v>1340</v>
      </c>
      <c r="IR46" s="130">
        <v>4552</v>
      </c>
      <c r="IS46" s="130">
        <v>6237</v>
      </c>
      <c r="IT46" s="130">
        <v>3274</v>
      </c>
      <c r="IU46" s="130">
        <v>99058</v>
      </c>
      <c r="IV46" s="130">
        <v>2624</v>
      </c>
      <c r="IW46" s="130">
        <v>23985</v>
      </c>
      <c r="IX46" s="130">
        <v>1159</v>
      </c>
      <c r="IY46" s="127"/>
      <c r="IZ46" s="130">
        <v>5213</v>
      </c>
      <c r="JA46" s="127"/>
      <c r="JB46" s="127"/>
      <c r="JC46" s="127"/>
      <c r="JD46" s="127"/>
      <c r="JE46" s="130">
        <v>12595</v>
      </c>
      <c r="JF46" s="130">
        <v>1112</v>
      </c>
      <c r="JG46" s="130">
        <v>1500</v>
      </c>
      <c r="JH46" s="130">
        <v>4656</v>
      </c>
      <c r="JI46" s="127"/>
      <c r="JJ46" s="130">
        <v>25101</v>
      </c>
      <c r="JK46" s="130">
        <v>1200</v>
      </c>
      <c r="JL46" s="127">
        <v>730</v>
      </c>
      <c r="JM46" s="130">
        <v>3359</v>
      </c>
      <c r="JN46" s="127"/>
      <c r="JO46" s="127"/>
      <c r="JP46" s="127"/>
      <c r="JQ46" s="130">
        <v>1947</v>
      </c>
      <c r="JR46" s="127"/>
      <c r="JS46" s="127"/>
      <c r="JT46" s="127"/>
      <c r="JU46" s="127"/>
      <c r="JV46" s="130">
        <v>1167</v>
      </c>
      <c r="JW46" s="127"/>
      <c r="JX46" s="130">
        <v>20621</v>
      </c>
      <c r="JY46" s="127"/>
      <c r="JZ46" s="127"/>
      <c r="KA46" s="130">
        <v>16660</v>
      </c>
      <c r="KB46" s="130">
        <v>67179</v>
      </c>
      <c r="KC46" s="127">
        <v>454</v>
      </c>
      <c r="KD46" s="127"/>
      <c r="KE46" s="130">
        <v>9915</v>
      </c>
      <c r="KF46" s="127"/>
      <c r="KG46" s="127"/>
      <c r="KH46" s="130">
        <v>31962</v>
      </c>
      <c r="KI46" s="127"/>
      <c r="KJ46" s="127"/>
      <c r="KK46" s="130">
        <v>5000</v>
      </c>
      <c r="KL46" s="130">
        <v>7285</v>
      </c>
      <c r="KM46" s="130">
        <v>6742</v>
      </c>
      <c r="KN46" s="127"/>
      <c r="KO46" s="127"/>
      <c r="KP46" s="130">
        <v>10384</v>
      </c>
      <c r="KQ46" s="130">
        <v>3031</v>
      </c>
      <c r="KR46" s="130">
        <v>8231</v>
      </c>
      <c r="KS46" s="130">
        <v>42932</v>
      </c>
      <c r="KT46" s="127"/>
      <c r="KU46" s="127"/>
      <c r="KV46" s="127"/>
      <c r="KW46" s="127">
        <v>627</v>
      </c>
      <c r="KX46" s="127"/>
      <c r="KY46" s="130">
        <v>37585</v>
      </c>
      <c r="KZ46" s="127"/>
      <c r="LA46" s="127">
        <v>484</v>
      </c>
      <c r="LB46" s="130">
        <v>1170</v>
      </c>
      <c r="LC46" s="127"/>
      <c r="LD46" s="130">
        <v>13250</v>
      </c>
      <c r="LE46" s="127"/>
      <c r="LF46" s="127"/>
      <c r="LG46" s="127"/>
      <c r="LH46" s="127"/>
      <c r="LI46" s="130">
        <v>1270</v>
      </c>
      <c r="LJ46" s="130">
        <v>85154</v>
      </c>
      <c r="LK46" s="130">
        <v>13836</v>
      </c>
      <c r="LL46" s="127"/>
      <c r="LM46" s="127"/>
      <c r="LN46" s="130">
        <v>5173</v>
      </c>
      <c r="LO46" s="130">
        <v>4776</v>
      </c>
      <c r="LP46" s="127"/>
      <c r="LQ46" s="127">
        <v>445</v>
      </c>
      <c r="LR46" s="130">
        <v>2051</v>
      </c>
      <c r="LS46" s="127"/>
      <c r="LT46" s="130">
        <v>1505</v>
      </c>
      <c r="LU46" s="130">
        <v>18486</v>
      </c>
      <c r="LV46" s="127"/>
      <c r="LW46" s="130">
        <v>2101</v>
      </c>
      <c r="LX46" s="130">
        <v>3942</v>
      </c>
      <c r="LY46" s="127"/>
      <c r="LZ46" s="127"/>
      <c r="MA46" s="127"/>
      <c r="MB46" s="130">
        <v>23333</v>
      </c>
      <c r="MC46" s="127"/>
      <c r="MD46" s="127"/>
      <c r="ME46" s="127"/>
      <c r="MF46" s="130">
        <v>1100</v>
      </c>
      <c r="MG46" s="127"/>
      <c r="MH46" s="127"/>
      <c r="MI46" s="127"/>
      <c r="MJ46" s="127"/>
      <c r="MK46" s="130">
        <v>9511</v>
      </c>
      <c r="ML46" s="127"/>
      <c r="MM46" s="127"/>
      <c r="MN46" s="127">
        <v>421</v>
      </c>
      <c r="MO46" s="130">
        <v>2808</v>
      </c>
      <c r="MP46" s="127"/>
      <c r="MR46" s="346">
        <f t="shared" si="7"/>
        <v>118</v>
      </c>
      <c r="MS46" s="346">
        <f t="shared" si="8"/>
        <v>110733</v>
      </c>
      <c r="MT46" s="325">
        <f t="shared" si="6"/>
        <v>4510.5</v>
      </c>
      <c r="MU46" s="772">
        <f t="shared" si="9"/>
        <v>186</v>
      </c>
    </row>
    <row r="47" spans="1:359" x14ac:dyDescent="0.35">
      <c r="A47" s="280" t="s">
        <v>109</v>
      </c>
      <c r="B47" s="35" t="s">
        <v>7</v>
      </c>
      <c r="C47" s="35" t="s">
        <v>156</v>
      </c>
      <c r="D47" s="55" t="s">
        <v>42</v>
      </c>
      <c r="E47" s="128">
        <f t="shared" si="5"/>
        <v>3730.3944444444446</v>
      </c>
      <c r="F47" s="325"/>
      <c r="G47" s="839">
        <v>7570</v>
      </c>
      <c r="H47" s="905"/>
      <c r="I47" s="844">
        <v>575</v>
      </c>
      <c r="J47" s="753"/>
      <c r="K47" s="753">
        <v>269</v>
      </c>
      <c r="L47" s="753">
        <v>116</v>
      </c>
      <c r="M47" s="748">
        <v>10959</v>
      </c>
      <c r="N47" s="661">
        <v>197</v>
      </c>
      <c r="O47" s="753"/>
      <c r="P47" s="880">
        <v>1977</v>
      </c>
      <c r="Q47" s="870">
        <v>398</v>
      </c>
      <c r="R47" s="844">
        <v>62</v>
      </c>
      <c r="S47" s="753">
        <v>460</v>
      </c>
      <c r="T47" s="666"/>
      <c r="U47" s="883"/>
      <c r="V47" s="678">
        <v>17108</v>
      </c>
      <c r="W47" s="809"/>
      <c r="X47" s="666">
        <v>568</v>
      </c>
      <c r="Y47" s="738">
        <v>3913</v>
      </c>
      <c r="Z47" s="666">
        <v>282</v>
      </c>
      <c r="AA47" s="753"/>
      <c r="AB47" s="905"/>
      <c r="AC47" s="748">
        <v>2768</v>
      </c>
      <c r="AD47" s="394"/>
      <c r="AE47" s="324">
        <v>625</v>
      </c>
      <c r="AF47" s="666"/>
      <c r="AG47" s="135"/>
      <c r="AH47" s="753">
        <v>249</v>
      </c>
      <c r="AI47" s="324">
        <v>1200</v>
      </c>
      <c r="AJ47" s="394">
        <v>115</v>
      </c>
      <c r="AK47" s="666">
        <v>11117</v>
      </c>
      <c r="AL47" s="394">
        <v>167</v>
      </c>
      <c r="AM47" s="394"/>
      <c r="AN47" s="391">
        <v>16736</v>
      </c>
      <c r="AO47" s="584"/>
      <c r="AP47" s="880">
        <v>1897</v>
      </c>
      <c r="AQ47" s="394">
        <v>1728</v>
      </c>
      <c r="AR47" s="394">
        <v>473</v>
      </c>
      <c r="AS47" s="844">
        <v>391</v>
      </c>
      <c r="AT47" s="126">
        <v>2534</v>
      </c>
      <c r="AU47" s="631">
        <v>62</v>
      </c>
      <c r="AV47" s="559"/>
      <c r="AW47" s="748">
        <v>50754</v>
      </c>
      <c r="AX47" s="661">
        <v>770</v>
      </c>
      <c r="AY47" s="295">
        <v>16111</v>
      </c>
      <c r="AZ47" s="526"/>
      <c r="BA47" s="434"/>
      <c r="BB47" s="338">
        <v>4030</v>
      </c>
      <c r="BC47" s="391">
        <v>369</v>
      </c>
      <c r="BD47" s="666"/>
      <c r="BE47" s="324">
        <v>2632</v>
      </c>
      <c r="BF47" s="753"/>
      <c r="BG47" s="240">
        <v>2030</v>
      </c>
      <c r="BH47" s="127"/>
      <c r="BI47" s="130">
        <v>1567</v>
      </c>
      <c r="BJ47" s="130">
        <v>2390</v>
      </c>
      <c r="BK47" s="129">
        <v>11117</v>
      </c>
      <c r="BL47" s="127"/>
      <c r="BM47" s="135"/>
      <c r="BN47" s="129">
        <v>16432</v>
      </c>
      <c r="BO47" s="129">
        <v>8097</v>
      </c>
      <c r="BP47" s="878">
        <v>1823</v>
      </c>
      <c r="BQ47" s="127"/>
      <c r="BR47" s="130">
        <v>1728</v>
      </c>
      <c r="BS47" s="135">
        <v>475</v>
      </c>
      <c r="BT47" s="127"/>
      <c r="BU47" s="127"/>
      <c r="BV47" s="475">
        <v>2616</v>
      </c>
      <c r="BW47" s="127"/>
      <c r="BX47" s="127"/>
      <c r="BY47" s="324">
        <v>1911</v>
      </c>
      <c r="BZ47" s="375">
        <v>1209</v>
      </c>
      <c r="CA47" s="127"/>
      <c r="CB47" s="149">
        <v>28776</v>
      </c>
      <c r="CC47" s="127">
        <v>171</v>
      </c>
      <c r="CD47" s="127">
        <v>187</v>
      </c>
      <c r="CE47" s="127">
        <v>400</v>
      </c>
      <c r="CF47" s="559"/>
      <c r="CG47" s="127">
        <v>56</v>
      </c>
      <c r="CH47" s="661">
        <v>750</v>
      </c>
      <c r="CI47" s="433">
        <v>15739</v>
      </c>
      <c r="CJ47" s="408">
        <v>27732</v>
      </c>
      <c r="CK47" s="341"/>
      <c r="CL47" s="149">
        <v>3449</v>
      </c>
      <c r="CM47" s="394"/>
      <c r="CN47" s="127"/>
      <c r="CO47" s="135">
        <v>390</v>
      </c>
      <c r="CP47" s="127"/>
      <c r="CQ47" s="324">
        <v>2726</v>
      </c>
      <c r="CR47" s="127">
        <v>470</v>
      </c>
      <c r="CS47" s="127"/>
      <c r="CT47" s="127"/>
      <c r="CU47" s="127"/>
      <c r="CV47" s="753"/>
      <c r="CW47" s="127"/>
      <c r="CX47" s="130">
        <v>1567</v>
      </c>
      <c r="CY47" s="127"/>
      <c r="CZ47" s="127">
        <v>199</v>
      </c>
      <c r="DA47" s="127"/>
      <c r="DB47" s="130">
        <v>1797</v>
      </c>
      <c r="DC47" s="130">
        <v>10614</v>
      </c>
      <c r="DD47" s="127">
        <v>159</v>
      </c>
      <c r="DE47" s="127">
        <v>606</v>
      </c>
      <c r="DF47" s="130">
        <v>18139</v>
      </c>
      <c r="DG47" s="878">
        <v>1837</v>
      </c>
      <c r="DH47" s="127"/>
      <c r="DI47" s="127"/>
      <c r="DJ47" s="127"/>
      <c r="DK47" s="127"/>
      <c r="DL47" s="127"/>
      <c r="DM47" s="130">
        <v>4124</v>
      </c>
      <c r="DN47" s="127">
        <v>264</v>
      </c>
      <c r="DO47" s="127"/>
      <c r="DP47" s="127">
        <v>413</v>
      </c>
      <c r="DQ47" s="127"/>
      <c r="DR47" s="127"/>
      <c r="DS47" s="130">
        <v>1507</v>
      </c>
      <c r="DT47" s="130">
        <v>1580</v>
      </c>
      <c r="DU47" s="127"/>
      <c r="DV47" s="127"/>
      <c r="DW47" s="127">
        <v>437</v>
      </c>
      <c r="DX47" s="127">
        <v>168</v>
      </c>
      <c r="DY47" s="127"/>
      <c r="DZ47" s="127"/>
      <c r="EA47" s="127">
        <v>189</v>
      </c>
      <c r="EB47" s="127"/>
      <c r="EC47" s="127">
        <v>350</v>
      </c>
      <c r="ED47" s="130">
        <v>7929</v>
      </c>
      <c r="EE47" s="127">
        <v>475</v>
      </c>
      <c r="EF47" s="127">
        <v>30</v>
      </c>
      <c r="EG47" s="127"/>
      <c r="EH47" s="130">
        <v>7381</v>
      </c>
      <c r="EI47" s="127"/>
      <c r="EJ47" s="127"/>
      <c r="EK47" s="130">
        <v>26861</v>
      </c>
      <c r="EL47" s="127"/>
      <c r="EM47" s="127">
        <v>142</v>
      </c>
      <c r="EN47" s="127">
        <v>768</v>
      </c>
      <c r="EO47" s="127"/>
      <c r="EP47" s="127"/>
      <c r="EQ47" s="127"/>
      <c r="ER47" s="130">
        <v>2939</v>
      </c>
      <c r="ES47" s="127">
        <v>450</v>
      </c>
      <c r="ET47" s="127"/>
      <c r="EU47" s="127"/>
      <c r="EV47" s="127">
        <v>970</v>
      </c>
      <c r="EW47" s="127"/>
      <c r="EX47" s="127"/>
      <c r="EY47" s="130">
        <v>1786</v>
      </c>
      <c r="EZ47" s="753"/>
      <c r="FA47" s="127"/>
      <c r="FB47" s="130">
        <v>1568</v>
      </c>
      <c r="FC47" s="127"/>
      <c r="FD47" s="127"/>
      <c r="FE47" s="127">
        <v>199</v>
      </c>
      <c r="FF47" s="127"/>
      <c r="FG47" s="130">
        <v>1729</v>
      </c>
      <c r="FH47" s="130">
        <v>17949</v>
      </c>
      <c r="FI47" s="127">
        <v>157</v>
      </c>
      <c r="FJ47" s="127">
        <v>180</v>
      </c>
      <c r="FK47" s="127"/>
      <c r="FL47" s="130">
        <v>16126</v>
      </c>
      <c r="FM47" s="127"/>
      <c r="FN47" s="130">
        <v>2639</v>
      </c>
      <c r="FO47" s="127"/>
      <c r="FP47" s="127"/>
      <c r="FQ47" s="127"/>
      <c r="FR47" s="127"/>
      <c r="FS47" s="127">
        <v>290</v>
      </c>
      <c r="FT47" s="127"/>
      <c r="FU47" s="127">
        <v>150</v>
      </c>
      <c r="FV47" s="127"/>
      <c r="FW47" s="127">
        <v>282</v>
      </c>
      <c r="FX47" s="127"/>
      <c r="FY47" s="127">
        <v>410</v>
      </c>
      <c r="FZ47" s="127"/>
      <c r="GA47" s="127"/>
      <c r="GB47" s="127"/>
      <c r="GC47" s="127"/>
      <c r="GD47" s="130">
        <v>1462</v>
      </c>
      <c r="GE47" s="127"/>
      <c r="GF47" s="130">
        <v>33165</v>
      </c>
      <c r="GG47" s="127">
        <v>437</v>
      </c>
      <c r="GH47" s="127"/>
      <c r="GI47" s="127"/>
      <c r="GJ47" s="130">
        <v>9860</v>
      </c>
      <c r="GK47" s="130">
        <v>1732</v>
      </c>
      <c r="GL47" s="127">
        <v>444</v>
      </c>
      <c r="GM47" s="127"/>
      <c r="GN47" s="127"/>
      <c r="GO47" s="130">
        <v>3693</v>
      </c>
      <c r="GP47" s="127"/>
      <c r="GQ47" s="127"/>
      <c r="GR47" s="130">
        <v>28064</v>
      </c>
      <c r="GS47" s="130">
        <v>2132</v>
      </c>
      <c r="GT47" s="130">
        <v>3694</v>
      </c>
      <c r="GU47" s="127"/>
      <c r="GV47" s="127">
        <v>221</v>
      </c>
      <c r="GW47" s="127">
        <v>730</v>
      </c>
      <c r="GX47" s="130">
        <v>2892</v>
      </c>
      <c r="GY47" s="127"/>
      <c r="GZ47" s="127"/>
      <c r="HA47" s="127"/>
      <c r="HB47" s="127"/>
      <c r="HC47" s="127"/>
      <c r="HD47" s="130">
        <v>2789</v>
      </c>
      <c r="HE47" s="127">
        <v>364</v>
      </c>
      <c r="HF47" s="127">
        <v>400</v>
      </c>
      <c r="HG47" s="127">
        <v>291</v>
      </c>
      <c r="HH47" s="127"/>
      <c r="HI47" s="127"/>
      <c r="HJ47" s="127">
        <v>915</v>
      </c>
      <c r="HK47" s="127"/>
      <c r="HL47" s="127"/>
      <c r="HM47" s="127"/>
      <c r="HN47" s="127">
        <v>56</v>
      </c>
      <c r="HO47" s="127">
        <v>543</v>
      </c>
      <c r="HP47" s="127"/>
      <c r="HQ47" s="127">
        <v>190</v>
      </c>
      <c r="HR47" s="130">
        <v>1498</v>
      </c>
      <c r="HS47" s="130">
        <v>2043</v>
      </c>
      <c r="HT47" s="127"/>
      <c r="HU47" s="127"/>
      <c r="HV47" s="127">
        <v>610</v>
      </c>
      <c r="HW47" s="127">
        <v>638</v>
      </c>
      <c r="HX47" s="127"/>
      <c r="HY47" s="127">
        <v>98</v>
      </c>
      <c r="HZ47" s="127"/>
      <c r="IA47" s="127"/>
      <c r="IB47" s="127">
        <v>333</v>
      </c>
      <c r="IC47" s="127"/>
      <c r="ID47" s="127">
        <v>184</v>
      </c>
      <c r="IE47" s="127"/>
      <c r="IF47" s="130">
        <v>1606</v>
      </c>
      <c r="IG47" s="127"/>
      <c r="IH47" s="127">
        <v>961</v>
      </c>
      <c r="II47" s="127"/>
      <c r="IJ47" s="127"/>
      <c r="IK47" s="130">
        <v>8525</v>
      </c>
      <c r="IL47" s="127">
        <v>198</v>
      </c>
      <c r="IM47" s="127">
        <v>300</v>
      </c>
      <c r="IN47" s="127">
        <v>90</v>
      </c>
      <c r="IO47" s="127"/>
      <c r="IP47" s="127"/>
      <c r="IQ47" s="127"/>
      <c r="IR47" s="127">
        <v>523</v>
      </c>
      <c r="IS47" s="127"/>
      <c r="IT47" s="127">
        <v>506</v>
      </c>
      <c r="IU47" s="130">
        <v>17500</v>
      </c>
      <c r="IV47" s="127">
        <v>415</v>
      </c>
      <c r="IW47" s="130">
        <v>2320</v>
      </c>
      <c r="IX47" s="127"/>
      <c r="IY47" s="127"/>
      <c r="IZ47" s="127"/>
      <c r="JA47" s="130">
        <v>3450</v>
      </c>
      <c r="JB47" s="127"/>
      <c r="JC47" s="127"/>
      <c r="JD47" s="127">
        <v>98</v>
      </c>
      <c r="JE47" s="130">
        <v>2535</v>
      </c>
      <c r="JF47" s="127"/>
      <c r="JG47" s="127"/>
      <c r="JH47" s="127">
        <v>573</v>
      </c>
      <c r="JI47" s="127"/>
      <c r="JJ47" s="130">
        <v>2781</v>
      </c>
      <c r="JK47" s="127">
        <v>200</v>
      </c>
      <c r="JL47" s="127">
        <v>164</v>
      </c>
      <c r="JM47" s="130">
        <v>2995</v>
      </c>
      <c r="JN47" s="127"/>
      <c r="JO47" s="127"/>
      <c r="JP47" s="127"/>
      <c r="JQ47" s="127">
        <v>412</v>
      </c>
      <c r="JR47" s="127"/>
      <c r="JS47" s="127"/>
      <c r="JT47" s="127"/>
      <c r="JU47" s="127"/>
      <c r="JV47" s="127"/>
      <c r="JW47" s="127"/>
      <c r="JX47" s="127"/>
      <c r="JY47" s="130">
        <v>1900</v>
      </c>
      <c r="JZ47" s="127">
        <v>981</v>
      </c>
      <c r="KA47" s="130">
        <v>6579</v>
      </c>
      <c r="KB47" s="130">
        <v>21300</v>
      </c>
      <c r="KC47" s="127">
        <v>281</v>
      </c>
      <c r="KD47" s="130">
        <v>3450</v>
      </c>
      <c r="KE47" s="127"/>
      <c r="KF47" s="127"/>
      <c r="KG47" s="127"/>
      <c r="KH47" s="127"/>
      <c r="KI47" s="127"/>
      <c r="KJ47" s="127"/>
      <c r="KK47" s="127">
        <v>300</v>
      </c>
      <c r="KL47" s="130">
        <v>6043</v>
      </c>
      <c r="KM47" s="127">
        <v>877</v>
      </c>
      <c r="KN47" s="127">
        <v>292</v>
      </c>
      <c r="KO47" s="127"/>
      <c r="KP47" s="127"/>
      <c r="KQ47" s="127">
        <v>239</v>
      </c>
      <c r="KR47" s="130">
        <v>1551</v>
      </c>
      <c r="KS47" s="127"/>
      <c r="KT47" s="127">
        <v>107</v>
      </c>
      <c r="KU47" s="127">
        <v>186</v>
      </c>
      <c r="KV47" s="127"/>
      <c r="KW47" s="127"/>
      <c r="KX47" s="127"/>
      <c r="KY47" s="130">
        <v>5667</v>
      </c>
      <c r="KZ47" s="127"/>
      <c r="LA47" s="127"/>
      <c r="LB47" s="127"/>
      <c r="LC47" s="127"/>
      <c r="LD47" s="130">
        <v>2896</v>
      </c>
      <c r="LE47" s="127">
        <v>480</v>
      </c>
      <c r="LF47" s="127">
        <v>139</v>
      </c>
      <c r="LG47" s="127"/>
      <c r="LH47" s="127"/>
      <c r="LI47" s="127">
        <v>132</v>
      </c>
      <c r="LJ47" s="130">
        <v>27244</v>
      </c>
      <c r="LK47" s="127"/>
      <c r="LL47" s="127"/>
      <c r="LM47" s="127"/>
      <c r="LN47" s="130">
        <v>2129</v>
      </c>
      <c r="LO47" s="130">
        <v>3725</v>
      </c>
      <c r="LP47" s="127">
        <v>292</v>
      </c>
      <c r="LQ47" s="127"/>
      <c r="LR47" s="127"/>
      <c r="LS47" s="130">
        <v>1011</v>
      </c>
      <c r="LT47" s="127">
        <v>303</v>
      </c>
      <c r="LU47" s="127"/>
      <c r="LV47" s="127"/>
      <c r="LW47" s="127">
        <v>567</v>
      </c>
      <c r="LX47" s="127">
        <v>213</v>
      </c>
      <c r="LY47" s="127"/>
      <c r="LZ47" s="127"/>
      <c r="MA47" s="130">
        <v>2031</v>
      </c>
      <c r="MB47" s="130">
        <v>4495</v>
      </c>
      <c r="MC47" s="127"/>
      <c r="MD47" s="127"/>
      <c r="ME47" s="127">
        <v>280</v>
      </c>
      <c r="MF47" s="127"/>
      <c r="MG47" s="127"/>
      <c r="MH47" s="127"/>
      <c r="MI47" s="127"/>
      <c r="MJ47" s="127"/>
      <c r="MK47" s="130">
        <v>2651</v>
      </c>
      <c r="ML47" s="127">
        <v>282</v>
      </c>
      <c r="MM47" s="127"/>
      <c r="MN47" s="127"/>
      <c r="MO47" s="127">
        <v>286</v>
      </c>
      <c r="MP47" s="127">
        <v>149</v>
      </c>
      <c r="MR47" s="346">
        <f t="shared" si="7"/>
        <v>30</v>
      </c>
      <c r="MS47" s="346">
        <f t="shared" si="8"/>
        <v>50754</v>
      </c>
      <c r="MT47" s="325">
        <f t="shared" si="6"/>
        <v>823.5</v>
      </c>
      <c r="MU47" s="772">
        <f t="shared" si="9"/>
        <v>180</v>
      </c>
    </row>
    <row r="48" spans="1:359" ht="29" x14ac:dyDescent="0.35">
      <c r="A48" s="280" t="s">
        <v>110</v>
      </c>
      <c r="B48" s="36" t="s">
        <v>6</v>
      </c>
      <c r="C48" s="36" t="s">
        <v>156</v>
      </c>
      <c r="D48" s="56" t="s">
        <v>13</v>
      </c>
      <c r="E48" s="132">
        <f t="shared" si="5"/>
        <v>0.5579799999999997</v>
      </c>
      <c r="F48" s="326"/>
      <c r="G48" s="842">
        <v>0.79</v>
      </c>
      <c r="H48" s="903"/>
      <c r="I48" s="842">
        <v>0.63</v>
      </c>
      <c r="J48" s="751"/>
      <c r="K48" s="751">
        <v>0.42</v>
      </c>
      <c r="L48" s="751">
        <v>0.69899999999999995</v>
      </c>
      <c r="M48" s="751">
        <v>0.77</v>
      </c>
      <c r="N48" s="664">
        <v>0.66</v>
      </c>
      <c r="O48" s="751"/>
      <c r="P48" s="889">
        <v>0.3</v>
      </c>
      <c r="Q48" s="826"/>
      <c r="R48" s="842">
        <v>0.8</v>
      </c>
      <c r="S48" s="751"/>
      <c r="T48" s="664">
        <v>0.70350000000000001</v>
      </c>
      <c r="U48" s="881"/>
      <c r="V48" s="449">
        <v>0.64</v>
      </c>
      <c r="W48" s="807"/>
      <c r="X48" s="664">
        <v>0.2</v>
      </c>
      <c r="Y48" s="664"/>
      <c r="Z48" s="664">
        <v>0.78600000000000003</v>
      </c>
      <c r="AA48" s="751"/>
      <c r="AB48" s="903"/>
      <c r="AC48" s="751">
        <v>0.91300000000000003</v>
      </c>
      <c r="AD48" s="392"/>
      <c r="AE48" s="246">
        <v>0.65400000000000003</v>
      </c>
      <c r="AF48" s="664"/>
      <c r="AG48" s="144"/>
      <c r="AH48" s="751">
        <v>0.6</v>
      </c>
      <c r="AI48" s="246">
        <v>0.14000000000000001</v>
      </c>
      <c r="AJ48" s="392">
        <v>0.75800000000000001</v>
      </c>
      <c r="AK48" s="664">
        <v>0.76</v>
      </c>
      <c r="AL48" s="246">
        <v>0.66</v>
      </c>
      <c r="AM48" s="246"/>
      <c r="AN48" s="392">
        <v>0.54</v>
      </c>
      <c r="AO48" s="582"/>
      <c r="AP48" s="889">
        <v>0.34</v>
      </c>
      <c r="AQ48" s="246">
        <v>0.41</v>
      </c>
      <c r="AR48" s="392">
        <v>0.71</v>
      </c>
      <c r="AS48" s="842"/>
      <c r="AT48" s="144">
        <v>0.90200000000000002</v>
      </c>
      <c r="AU48" s="629">
        <v>0.89</v>
      </c>
      <c r="AV48" s="557">
        <v>0.72119999999999995</v>
      </c>
      <c r="AW48" s="751">
        <v>0.36</v>
      </c>
      <c r="AX48" s="664">
        <v>0.30099999999999999</v>
      </c>
      <c r="AY48" s="449">
        <v>0.71</v>
      </c>
      <c r="AZ48" s="524"/>
      <c r="BA48" s="436"/>
      <c r="BB48" s="339"/>
      <c r="BC48" s="392"/>
      <c r="BD48" s="664"/>
      <c r="BE48" s="392">
        <v>0.87</v>
      </c>
      <c r="BF48" s="751"/>
      <c r="BG48" s="241"/>
      <c r="BH48" s="127"/>
      <c r="BI48" s="127"/>
      <c r="BJ48" s="133">
        <v>0.98</v>
      </c>
      <c r="BK48" s="144">
        <v>0.76400000000000001</v>
      </c>
      <c r="BL48" s="127"/>
      <c r="BM48" s="144"/>
      <c r="BN48" s="143">
        <v>0.52</v>
      </c>
      <c r="BO48" s="134">
        <v>0.66300000000000003</v>
      </c>
      <c r="BP48" s="889">
        <v>0.3</v>
      </c>
      <c r="BQ48" s="127"/>
      <c r="BR48" s="133">
        <v>0.44</v>
      </c>
      <c r="BS48" s="144">
        <v>0.91</v>
      </c>
      <c r="BT48" s="127"/>
      <c r="BU48" s="127"/>
      <c r="BV48" s="476">
        <v>0.91900000000000004</v>
      </c>
      <c r="BW48" s="127"/>
      <c r="BX48" s="127"/>
      <c r="BY48" s="339">
        <v>0.26100000000000001</v>
      </c>
      <c r="BZ48" s="380">
        <v>0.53</v>
      </c>
      <c r="CA48" s="133">
        <v>0.36</v>
      </c>
      <c r="CB48" s="144">
        <v>0.63</v>
      </c>
      <c r="CC48" s="127"/>
      <c r="CD48" s="133">
        <v>0.97</v>
      </c>
      <c r="CE48" s="127"/>
      <c r="CF48" s="557">
        <v>0.8</v>
      </c>
      <c r="CG48" s="133">
        <v>0.86</v>
      </c>
      <c r="CH48" s="634">
        <v>0.32800000000000001</v>
      </c>
      <c r="CI48" s="717">
        <v>0.7</v>
      </c>
      <c r="CJ48" s="416">
        <v>0.63</v>
      </c>
      <c r="CK48" s="339"/>
      <c r="CL48" s="144"/>
      <c r="CM48" s="392"/>
      <c r="CN48" s="127"/>
      <c r="CO48" s="144"/>
      <c r="CP48" s="127"/>
      <c r="CQ48" s="246">
        <v>0.77500000000000002</v>
      </c>
      <c r="CR48" s="127"/>
      <c r="CS48" s="127"/>
      <c r="CT48" s="127"/>
      <c r="CU48" s="127"/>
      <c r="CV48" s="751"/>
      <c r="CW48" s="127"/>
      <c r="CX48" s="127"/>
      <c r="CY48" s="127"/>
      <c r="CZ48" s="127"/>
      <c r="DA48" s="127"/>
      <c r="DB48" s="133">
        <v>0.55000000000000004</v>
      </c>
      <c r="DC48" s="133">
        <v>0.77</v>
      </c>
      <c r="DD48" s="133">
        <v>0.09</v>
      </c>
      <c r="DE48" s="133">
        <v>0.81</v>
      </c>
      <c r="DF48" s="133">
        <v>0.54</v>
      </c>
      <c r="DG48" s="889">
        <v>0.32</v>
      </c>
      <c r="DH48" s="127"/>
      <c r="DI48" s="127"/>
      <c r="DJ48" s="127"/>
      <c r="DK48" s="127"/>
      <c r="DL48" s="127"/>
      <c r="DM48" s="133">
        <v>0.18</v>
      </c>
      <c r="DN48" s="133">
        <v>0.96</v>
      </c>
      <c r="DO48" s="127"/>
      <c r="DP48" s="133">
        <v>0.54</v>
      </c>
      <c r="DQ48" s="127"/>
      <c r="DR48" s="127"/>
      <c r="DS48" s="133">
        <v>0.32</v>
      </c>
      <c r="DT48" s="133">
        <v>0.36</v>
      </c>
      <c r="DU48" s="127"/>
      <c r="DV48" s="127"/>
      <c r="DW48" s="133">
        <v>0.47</v>
      </c>
      <c r="DX48" s="127"/>
      <c r="DY48" s="127"/>
      <c r="DZ48" s="127"/>
      <c r="EA48" s="133">
        <v>0.75</v>
      </c>
      <c r="EB48" s="127"/>
      <c r="EC48" s="127"/>
      <c r="ED48" s="133">
        <v>0.65</v>
      </c>
      <c r="EE48" s="127"/>
      <c r="EF48" s="133">
        <v>0.75</v>
      </c>
      <c r="EG48" s="133">
        <v>0.37</v>
      </c>
      <c r="EH48" s="133">
        <v>0.56000000000000005</v>
      </c>
      <c r="EI48" s="127"/>
      <c r="EJ48" s="127"/>
      <c r="EK48" s="133">
        <v>0.62</v>
      </c>
      <c r="EL48" s="127"/>
      <c r="EM48" s="127"/>
      <c r="EN48" s="133">
        <v>0.48</v>
      </c>
      <c r="EO48" s="127"/>
      <c r="EP48" s="127"/>
      <c r="EQ48" s="127"/>
      <c r="ER48" s="133">
        <v>0.87</v>
      </c>
      <c r="ES48" s="127"/>
      <c r="ET48" s="127"/>
      <c r="EU48" s="127"/>
      <c r="EV48" s="133">
        <v>0.57999999999999996</v>
      </c>
      <c r="EW48" s="127"/>
      <c r="EX48" s="127"/>
      <c r="EY48" s="127"/>
      <c r="EZ48" s="751"/>
      <c r="FA48" s="127"/>
      <c r="FB48" s="127"/>
      <c r="FC48" s="127"/>
      <c r="FD48" s="127"/>
      <c r="FE48" s="133">
        <v>0.85</v>
      </c>
      <c r="FF48" s="127"/>
      <c r="FG48" s="133">
        <v>0.45</v>
      </c>
      <c r="FH48" s="133">
        <v>0.76</v>
      </c>
      <c r="FI48" s="133">
        <v>0.16</v>
      </c>
      <c r="FJ48" s="133">
        <v>0.99</v>
      </c>
      <c r="FK48" s="127"/>
      <c r="FL48" s="133">
        <v>0.6</v>
      </c>
      <c r="FM48" s="127"/>
      <c r="FN48" s="127"/>
      <c r="FO48" s="133">
        <v>0.57999999999999996</v>
      </c>
      <c r="FP48" s="127"/>
      <c r="FQ48" s="127"/>
      <c r="FR48" s="127"/>
      <c r="FS48" s="127"/>
      <c r="FT48" s="127"/>
      <c r="FU48" s="133">
        <v>0.86</v>
      </c>
      <c r="FV48" s="127"/>
      <c r="FW48" s="133">
        <v>0.6</v>
      </c>
      <c r="FX48" s="127"/>
      <c r="FY48" s="133">
        <v>0.57999999999999996</v>
      </c>
      <c r="FZ48" s="127"/>
      <c r="GA48" s="127"/>
      <c r="GB48" s="127"/>
      <c r="GC48" s="127"/>
      <c r="GD48" s="133">
        <v>0.36</v>
      </c>
      <c r="GE48" s="127"/>
      <c r="GF48" s="127"/>
      <c r="GG48" s="133">
        <v>0.57999999999999996</v>
      </c>
      <c r="GH48" s="127"/>
      <c r="GI48" s="127"/>
      <c r="GJ48" s="133">
        <v>0.69</v>
      </c>
      <c r="GK48" s="133">
        <v>0.46</v>
      </c>
      <c r="GL48" s="127"/>
      <c r="GM48" s="127"/>
      <c r="GN48" s="127"/>
      <c r="GO48" s="133">
        <v>0.56000000000000005</v>
      </c>
      <c r="GP48" s="127"/>
      <c r="GQ48" s="127"/>
      <c r="GR48" s="133">
        <v>0.6</v>
      </c>
      <c r="GS48" s="133">
        <v>0.7</v>
      </c>
      <c r="GT48" s="127"/>
      <c r="GU48" s="127"/>
      <c r="GV48" s="133">
        <v>0.39</v>
      </c>
      <c r="GW48" s="133">
        <v>0.42</v>
      </c>
      <c r="GX48" s="127"/>
      <c r="GY48" s="127"/>
      <c r="GZ48" s="127"/>
      <c r="HA48" s="127"/>
      <c r="HB48" s="127"/>
      <c r="HC48" s="127"/>
      <c r="HD48" s="133">
        <v>0.73</v>
      </c>
      <c r="HE48" s="127"/>
      <c r="HF48" s="127"/>
      <c r="HG48" s="127"/>
      <c r="HH48" s="127"/>
      <c r="HI48" s="127"/>
      <c r="HJ48" s="133">
        <v>0.23</v>
      </c>
      <c r="HK48" s="127"/>
      <c r="HL48" s="127"/>
      <c r="HM48" s="127"/>
      <c r="HN48" s="127"/>
      <c r="HO48" s="127"/>
      <c r="HP48" s="127"/>
      <c r="HQ48" s="127"/>
      <c r="HR48" s="127"/>
      <c r="HS48" s="133">
        <v>0.37</v>
      </c>
      <c r="HT48" s="127"/>
      <c r="HU48" s="127"/>
      <c r="HV48" s="127"/>
      <c r="HW48" s="127"/>
      <c r="HX48" s="127"/>
      <c r="HY48" s="133">
        <v>0.18</v>
      </c>
      <c r="HZ48" s="127"/>
      <c r="IA48" s="127"/>
      <c r="IB48" s="127"/>
      <c r="IC48" s="127"/>
      <c r="ID48" s="127"/>
      <c r="IE48" s="127"/>
      <c r="IF48" s="133">
        <v>0.51</v>
      </c>
      <c r="IG48" s="127"/>
      <c r="IH48" s="133">
        <v>0.41</v>
      </c>
      <c r="II48" s="127"/>
      <c r="IJ48" s="127"/>
      <c r="IK48" s="133">
        <v>7.0000000000000007E-2</v>
      </c>
      <c r="IL48" s="127"/>
      <c r="IM48" s="127"/>
      <c r="IN48" s="127"/>
      <c r="IO48" s="127"/>
      <c r="IP48" s="127"/>
      <c r="IQ48" s="127"/>
      <c r="IR48" s="127"/>
      <c r="IS48" s="127"/>
      <c r="IT48" s="127"/>
      <c r="IU48" s="133">
        <v>0.22</v>
      </c>
      <c r="IV48" s="133">
        <v>0.17</v>
      </c>
      <c r="IW48" s="133">
        <v>0.28999999999999998</v>
      </c>
      <c r="IX48" s="127"/>
      <c r="IY48" s="127"/>
      <c r="IZ48" s="127"/>
      <c r="JA48" s="127"/>
      <c r="JB48" s="127"/>
      <c r="JC48" s="127"/>
      <c r="JD48" s="127"/>
      <c r="JE48" s="133">
        <v>0.66</v>
      </c>
      <c r="JF48" s="127"/>
      <c r="JG48" s="127"/>
      <c r="JH48" s="127"/>
      <c r="JI48" s="127"/>
      <c r="JJ48" s="127"/>
      <c r="JK48" s="133">
        <v>0.33</v>
      </c>
      <c r="JL48" s="133">
        <v>0.99</v>
      </c>
      <c r="JM48" s="127"/>
      <c r="JN48" s="127"/>
      <c r="JO48" s="127"/>
      <c r="JP48" s="127"/>
      <c r="JQ48" s="133">
        <v>0.44</v>
      </c>
      <c r="JR48" s="127"/>
      <c r="JS48" s="127"/>
      <c r="JT48" s="127"/>
      <c r="JU48" s="127"/>
      <c r="JV48" s="127"/>
      <c r="JW48" s="127"/>
      <c r="JX48" s="127"/>
      <c r="JY48" s="127"/>
      <c r="JZ48" s="127"/>
      <c r="KA48" s="127"/>
      <c r="KB48" s="127"/>
      <c r="KC48" s="127"/>
      <c r="KD48" s="127"/>
      <c r="KE48" s="127"/>
      <c r="KF48" s="127"/>
      <c r="KG48" s="127"/>
      <c r="KH48" s="127"/>
      <c r="KI48" s="127"/>
      <c r="KJ48" s="127"/>
      <c r="KK48" s="133">
        <v>0.25</v>
      </c>
      <c r="KL48" s="133">
        <v>0.21</v>
      </c>
      <c r="KM48" s="133">
        <v>0.04</v>
      </c>
      <c r="KN48" s="127"/>
      <c r="KO48" s="127"/>
      <c r="KP48" s="133">
        <v>0.22</v>
      </c>
      <c r="KQ48" s="127"/>
      <c r="KR48" s="127"/>
      <c r="KS48" s="127"/>
      <c r="KT48" s="127"/>
      <c r="KU48" s="127"/>
      <c r="KV48" s="127"/>
      <c r="KW48" s="127"/>
      <c r="KX48" s="127"/>
      <c r="KY48" s="127"/>
      <c r="KZ48" s="127"/>
      <c r="LA48" s="127"/>
      <c r="LB48" s="127"/>
      <c r="LC48" s="127"/>
      <c r="LD48" s="133">
        <v>0.6</v>
      </c>
      <c r="LE48" s="127"/>
      <c r="LF48" s="127"/>
      <c r="LG48" s="127"/>
      <c r="LH48" s="127"/>
      <c r="LI48" s="127"/>
      <c r="LJ48" s="133">
        <v>0.57999999999999996</v>
      </c>
      <c r="LK48" s="127"/>
      <c r="LL48" s="127"/>
      <c r="LM48" s="127"/>
      <c r="LN48" s="133">
        <v>0.91</v>
      </c>
      <c r="LO48" s="127"/>
      <c r="LP48" s="127"/>
      <c r="LQ48" s="127"/>
      <c r="LR48" s="127"/>
      <c r="LS48" s="127"/>
      <c r="LT48" s="133">
        <v>0.7</v>
      </c>
      <c r="LU48" s="127"/>
      <c r="LV48" s="127"/>
      <c r="LW48" s="133">
        <v>0.41</v>
      </c>
      <c r="LX48" s="133">
        <v>0.08</v>
      </c>
      <c r="LY48" s="127"/>
      <c r="LZ48" s="127"/>
      <c r="MA48" s="127"/>
      <c r="MB48" s="133">
        <v>0.15</v>
      </c>
      <c r="MC48" s="127"/>
      <c r="MD48" s="127"/>
      <c r="ME48" s="127"/>
      <c r="MF48" s="127"/>
      <c r="MG48" s="127"/>
      <c r="MH48" s="123"/>
      <c r="MI48" s="127"/>
      <c r="MJ48" s="127"/>
      <c r="MK48" s="133">
        <v>0.71</v>
      </c>
      <c r="ML48" s="127"/>
      <c r="MM48" s="127"/>
      <c r="MN48" s="127"/>
      <c r="MO48" s="127"/>
      <c r="MP48" s="127"/>
      <c r="MR48" s="353">
        <f t="shared" si="7"/>
        <v>0.04</v>
      </c>
      <c r="MS48" s="353">
        <f t="shared" si="8"/>
        <v>0.99</v>
      </c>
      <c r="MT48" s="326">
        <f t="shared" si="6"/>
        <v>0.57999999999999996</v>
      </c>
      <c r="MU48" s="772">
        <f t="shared" si="9"/>
        <v>115</v>
      </c>
    </row>
    <row r="49" spans="1:359" ht="29" x14ac:dyDescent="0.35">
      <c r="A49" s="280" t="s">
        <v>111</v>
      </c>
      <c r="B49" s="40" t="s">
        <v>64</v>
      </c>
      <c r="C49" s="40" t="s">
        <v>11</v>
      </c>
      <c r="D49" s="67" t="s">
        <v>33</v>
      </c>
      <c r="E49" s="165">
        <f t="shared" si="5"/>
        <v>10854651.458319999</v>
      </c>
      <c r="F49" s="334"/>
      <c r="G49" s="843"/>
      <c r="H49" s="904"/>
      <c r="I49" s="843">
        <v>2340329.54</v>
      </c>
      <c r="J49" s="752"/>
      <c r="K49" s="752"/>
      <c r="L49" s="752"/>
      <c r="M49" s="752">
        <v>30867196</v>
      </c>
      <c r="N49" s="665"/>
      <c r="O49" s="752"/>
      <c r="P49" s="880"/>
      <c r="Q49" s="870"/>
      <c r="R49" s="843">
        <v>538410</v>
      </c>
      <c r="S49" s="752">
        <v>2884494</v>
      </c>
      <c r="T49" s="665"/>
      <c r="U49" s="882"/>
      <c r="V49" s="692">
        <v>40154804</v>
      </c>
      <c r="W49" s="808">
        <v>672633</v>
      </c>
      <c r="X49" s="665"/>
      <c r="Y49" s="665">
        <v>8733694</v>
      </c>
      <c r="Z49" s="665"/>
      <c r="AA49" s="752">
        <v>3159283</v>
      </c>
      <c r="AB49" s="904">
        <v>1269791</v>
      </c>
      <c r="AC49" s="752">
        <v>8993245</v>
      </c>
      <c r="AD49" s="393"/>
      <c r="AE49" s="393">
        <v>1821624</v>
      </c>
      <c r="AF49" s="665"/>
      <c r="AG49" s="148"/>
      <c r="AH49" s="752"/>
      <c r="AI49" s="393"/>
      <c r="AJ49" s="393"/>
      <c r="AK49" s="665">
        <v>29412526</v>
      </c>
      <c r="AL49" s="393"/>
      <c r="AM49" s="393"/>
      <c r="AN49" s="393">
        <v>37762274.570000008</v>
      </c>
      <c r="AO49" s="583"/>
      <c r="AP49" s="880"/>
      <c r="AQ49" s="393">
        <v>790000</v>
      </c>
      <c r="AR49" s="393"/>
      <c r="AS49" s="843">
        <v>1946130</v>
      </c>
      <c r="AT49" s="148">
        <v>27482633</v>
      </c>
      <c r="AU49" s="630">
        <v>496506</v>
      </c>
      <c r="AV49" s="558"/>
      <c r="AW49" s="752">
        <v>4542604</v>
      </c>
      <c r="AX49" s="514">
        <v>6965173</v>
      </c>
      <c r="AY49" s="453">
        <v>35257996</v>
      </c>
      <c r="AZ49" s="525">
        <v>684693</v>
      </c>
      <c r="BA49" s="437"/>
      <c r="BB49" s="340">
        <v>9960635</v>
      </c>
      <c r="BC49" s="393"/>
      <c r="BD49" s="665">
        <v>3075118</v>
      </c>
      <c r="BE49" s="393">
        <v>8854719</v>
      </c>
      <c r="BF49" s="752"/>
      <c r="BG49" s="242">
        <v>2706352</v>
      </c>
      <c r="BH49" s="159"/>
      <c r="BI49" s="159"/>
      <c r="BJ49" s="159"/>
      <c r="BK49" s="148">
        <v>48144383</v>
      </c>
      <c r="BL49" s="159"/>
      <c r="BM49" s="148"/>
      <c r="BN49" s="148">
        <v>40388984</v>
      </c>
      <c r="BO49" s="171">
        <v>20550468</v>
      </c>
      <c r="BP49" s="880"/>
      <c r="BQ49" s="159"/>
      <c r="BR49" s="159"/>
      <c r="BS49" s="148"/>
      <c r="BT49" s="159"/>
      <c r="BU49" s="159"/>
      <c r="BV49" s="479">
        <v>27399317</v>
      </c>
      <c r="BW49" s="159"/>
      <c r="BX49" s="159"/>
      <c r="BY49" s="340">
        <v>4053466</v>
      </c>
      <c r="BZ49" s="381"/>
      <c r="CA49" s="159">
        <v>2395000</v>
      </c>
      <c r="CB49" s="148">
        <v>56082731</v>
      </c>
      <c r="CC49" s="159"/>
      <c r="CD49" s="159"/>
      <c r="CE49" s="159">
        <v>2432121</v>
      </c>
      <c r="CF49" s="558"/>
      <c r="CG49" s="159"/>
      <c r="CH49" s="514">
        <v>7241487.1799999997</v>
      </c>
      <c r="CI49" s="702">
        <v>34262186</v>
      </c>
      <c r="CJ49" s="412">
        <v>37573326</v>
      </c>
      <c r="CK49" s="341"/>
      <c r="CL49" s="171">
        <v>9255087</v>
      </c>
      <c r="CM49" s="393"/>
      <c r="CN49" s="159"/>
      <c r="CO49" s="148"/>
      <c r="CP49" s="159"/>
      <c r="CQ49" s="393">
        <v>8555739</v>
      </c>
      <c r="CR49" s="159">
        <v>1433591</v>
      </c>
      <c r="CS49" s="159">
        <v>502450</v>
      </c>
      <c r="CT49" s="159">
        <v>37180767</v>
      </c>
      <c r="CU49" s="159"/>
      <c r="CV49" s="752"/>
      <c r="CW49" s="159">
        <v>2939170</v>
      </c>
      <c r="CX49" s="159"/>
      <c r="CY49" s="159"/>
      <c r="CZ49" s="159"/>
      <c r="DA49" s="159">
        <v>5492591</v>
      </c>
      <c r="DB49" s="159"/>
      <c r="DC49" s="159"/>
      <c r="DD49" s="159"/>
      <c r="DE49" s="159">
        <v>561933</v>
      </c>
      <c r="DF49" s="159">
        <v>26793759</v>
      </c>
      <c r="DG49" s="880"/>
      <c r="DH49" s="159"/>
      <c r="DI49" s="159"/>
      <c r="DJ49" s="159">
        <v>7900320</v>
      </c>
      <c r="DK49" s="159"/>
      <c r="DL49" s="159">
        <v>860417</v>
      </c>
      <c r="DM49" s="159"/>
      <c r="DN49" s="159">
        <v>640460</v>
      </c>
      <c r="DO49" s="159"/>
      <c r="DP49" s="159"/>
      <c r="DQ49" s="159">
        <v>615557</v>
      </c>
      <c r="DR49" s="159"/>
      <c r="DS49" s="159">
        <v>4103309</v>
      </c>
      <c r="DT49" s="159">
        <v>497191</v>
      </c>
      <c r="DU49" s="159"/>
      <c r="DV49" s="159">
        <v>50247875</v>
      </c>
      <c r="DW49" s="159">
        <v>3650716</v>
      </c>
      <c r="DX49" s="159"/>
      <c r="DY49" s="159"/>
      <c r="DZ49" s="159"/>
      <c r="EA49" s="159"/>
      <c r="EB49" s="159">
        <v>1031711</v>
      </c>
      <c r="EC49" s="159">
        <v>2412447</v>
      </c>
      <c r="ED49" s="159"/>
      <c r="EE49" s="159"/>
      <c r="EF49" s="159"/>
      <c r="EG49" s="159"/>
      <c r="EH49" s="159"/>
      <c r="EI49" s="159"/>
      <c r="EJ49" s="159"/>
      <c r="EK49" s="159">
        <v>33987815</v>
      </c>
      <c r="EL49" s="159">
        <v>9255087</v>
      </c>
      <c r="EM49" s="159"/>
      <c r="EN49" s="159"/>
      <c r="EO49" s="159"/>
      <c r="EP49" s="159"/>
      <c r="EQ49" s="159"/>
      <c r="ER49" s="159">
        <v>8493702</v>
      </c>
      <c r="ES49" s="159">
        <v>1358187</v>
      </c>
      <c r="ET49" s="159"/>
      <c r="EU49" s="159"/>
      <c r="EV49" s="159">
        <v>1711791</v>
      </c>
      <c r="EW49" s="159">
        <v>31336739</v>
      </c>
      <c r="EX49" s="159"/>
      <c r="EY49" s="159"/>
      <c r="EZ49" s="752"/>
      <c r="FA49" s="159">
        <v>2683358</v>
      </c>
      <c r="FB49" s="159"/>
      <c r="FC49" s="159"/>
      <c r="FD49" s="159"/>
      <c r="FE49" s="159"/>
      <c r="FF49" s="159">
        <v>5268297</v>
      </c>
      <c r="FG49" s="159"/>
      <c r="FH49" s="159">
        <v>17622046</v>
      </c>
      <c r="FI49" s="159"/>
      <c r="FJ49" s="159">
        <v>650893</v>
      </c>
      <c r="FK49" s="159"/>
      <c r="FL49" s="159">
        <v>25918316</v>
      </c>
      <c r="FM49" s="159"/>
      <c r="FN49" s="159"/>
      <c r="FO49" s="159"/>
      <c r="FP49" s="159"/>
      <c r="FQ49" s="159"/>
      <c r="FR49" s="159"/>
      <c r="FS49" s="159"/>
      <c r="FT49" s="159"/>
      <c r="FU49" s="159">
        <v>117157</v>
      </c>
      <c r="FV49" s="159">
        <v>1756407</v>
      </c>
      <c r="FW49" s="159">
        <v>602482</v>
      </c>
      <c r="FX49" s="159"/>
      <c r="FY49" s="159"/>
      <c r="FZ49" s="159"/>
      <c r="GA49" s="159"/>
      <c r="GB49" s="159"/>
      <c r="GC49" s="159"/>
      <c r="GD49" s="159">
        <v>4991177</v>
      </c>
      <c r="GE49" s="159">
        <v>6169045</v>
      </c>
      <c r="GF49" s="159">
        <v>46119261</v>
      </c>
      <c r="GG49" s="159">
        <v>3861944</v>
      </c>
      <c r="GH49" s="159">
        <v>992176</v>
      </c>
      <c r="GI49" s="159"/>
      <c r="GJ49" s="159"/>
      <c r="GK49" s="159"/>
      <c r="GL49" s="159"/>
      <c r="GM49" s="159"/>
      <c r="GN49" s="159"/>
      <c r="GO49" s="159"/>
      <c r="GP49" s="159"/>
      <c r="GQ49" s="159"/>
      <c r="GR49" s="159">
        <v>33670076</v>
      </c>
      <c r="GS49" s="159"/>
      <c r="GT49" s="159">
        <v>9101463</v>
      </c>
      <c r="GU49" s="159"/>
      <c r="GV49" s="159"/>
      <c r="GW49" s="159"/>
      <c r="GX49" s="159">
        <v>1770448</v>
      </c>
      <c r="GY49" s="159"/>
      <c r="GZ49" s="159"/>
      <c r="HA49" s="159"/>
      <c r="HB49" s="159"/>
      <c r="HC49" s="159"/>
      <c r="HD49" s="159">
        <v>7919994</v>
      </c>
      <c r="HE49" s="159"/>
      <c r="HF49" s="159">
        <v>1574435</v>
      </c>
      <c r="HG49" s="159"/>
      <c r="HH49" s="159"/>
      <c r="HI49" s="159">
        <v>20630180</v>
      </c>
      <c r="HJ49" s="159">
        <v>1953216</v>
      </c>
      <c r="HK49" s="159"/>
      <c r="HL49" s="159"/>
      <c r="HM49" s="159"/>
      <c r="HN49" s="159"/>
      <c r="HO49" s="159">
        <v>1518459</v>
      </c>
      <c r="HP49" s="159">
        <v>23163756</v>
      </c>
      <c r="HQ49" s="159">
        <v>1077792</v>
      </c>
      <c r="HR49" s="159"/>
      <c r="HS49" s="159"/>
      <c r="HT49" s="159"/>
      <c r="HU49" s="159"/>
      <c r="HV49" s="159"/>
      <c r="HW49" s="159"/>
      <c r="HX49" s="159"/>
      <c r="HY49" s="159"/>
      <c r="HZ49" s="159">
        <v>523146</v>
      </c>
      <c r="IA49" s="159"/>
      <c r="IB49" s="159">
        <v>1352306</v>
      </c>
      <c r="IC49" s="159"/>
      <c r="ID49" s="159"/>
      <c r="IE49" s="159">
        <v>5141206</v>
      </c>
      <c r="IF49" s="159"/>
      <c r="IG49" s="159">
        <v>14716498</v>
      </c>
      <c r="IH49" s="159"/>
      <c r="II49" s="159"/>
      <c r="IJ49" s="159"/>
      <c r="IK49" s="159">
        <v>16474745</v>
      </c>
      <c r="IL49" s="159"/>
      <c r="IM49" s="159"/>
      <c r="IN49" s="159"/>
      <c r="IO49" s="159">
        <v>690878</v>
      </c>
      <c r="IP49" s="159"/>
      <c r="IQ49" s="159">
        <v>997988</v>
      </c>
      <c r="IR49" s="159"/>
      <c r="IS49" s="159"/>
      <c r="IT49" s="159"/>
      <c r="IU49" s="159">
        <v>35384741</v>
      </c>
      <c r="IV49" s="159">
        <v>1129005</v>
      </c>
      <c r="IW49" s="159"/>
      <c r="IX49" s="159"/>
      <c r="IY49" s="159"/>
      <c r="IZ49" s="159"/>
      <c r="JA49" s="159"/>
      <c r="JB49" s="159"/>
      <c r="JC49" s="159"/>
      <c r="JD49" s="159"/>
      <c r="JE49" s="159"/>
      <c r="JF49" s="159"/>
      <c r="JG49" s="159">
        <v>343422</v>
      </c>
      <c r="JH49" s="159"/>
      <c r="JI49" s="159">
        <v>2304205</v>
      </c>
      <c r="JJ49" s="159"/>
      <c r="JK49" s="159"/>
      <c r="JL49" s="159">
        <v>548076</v>
      </c>
      <c r="JM49" s="159"/>
      <c r="JN49" s="159">
        <v>3452380</v>
      </c>
      <c r="JO49" s="159">
        <v>333034</v>
      </c>
      <c r="JP49" s="159"/>
      <c r="JQ49" s="159"/>
      <c r="JR49" s="159"/>
      <c r="JS49" s="159">
        <v>2860233</v>
      </c>
      <c r="JT49" s="159">
        <v>3769468</v>
      </c>
      <c r="JU49" s="159"/>
      <c r="JV49" s="159">
        <v>645063</v>
      </c>
      <c r="JW49" s="159"/>
      <c r="JX49" s="159"/>
      <c r="JY49" s="159"/>
      <c r="JZ49" s="159">
        <v>3794157</v>
      </c>
      <c r="KA49" s="159"/>
      <c r="KB49" s="159">
        <v>52782680</v>
      </c>
      <c r="KC49" s="159">
        <v>3140061</v>
      </c>
      <c r="KD49" s="159"/>
      <c r="KE49" s="159">
        <v>5605541</v>
      </c>
      <c r="KF49" s="159"/>
      <c r="KG49" s="159"/>
      <c r="KH49" s="159">
        <v>11226516</v>
      </c>
      <c r="KI49" s="159">
        <v>941355</v>
      </c>
      <c r="KJ49" s="159"/>
      <c r="KK49" s="159">
        <v>2695698</v>
      </c>
      <c r="KL49" s="159"/>
      <c r="KM49" s="159"/>
      <c r="KN49" s="159"/>
      <c r="KO49" s="159"/>
      <c r="KP49" s="159">
        <v>6240269</v>
      </c>
      <c r="KQ49" s="159">
        <v>894425</v>
      </c>
      <c r="KR49" s="159">
        <v>2707097</v>
      </c>
      <c r="KS49" s="159">
        <v>28147574</v>
      </c>
      <c r="KT49" s="159"/>
      <c r="KU49" s="159"/>
      <c r="KV49" s="159"/>
      <c r="KW49" s="159"/>
      <c r="KX49" s="159"/>
      <c r="KY49" s="159"/>
      <c r="KZ49" s="159"/>
      <c r="LA49" s="159"/>
      <c r="LB49" s="159"/>
      <c r="LC49" s="159"/>
      <c r="LD49" s="159"/>
      <c r="LE49" s="159">
        <v>1949002</v>
      </c>
      <c r="LF49" s="159"/>
      <c r="LG49" s="159"/>
      <c r="LH49" s="159"/>
      <c r="LI49" s="159"/>
      <c r="LJ49" s="159">
        <v>33242723</v>
      </c>
      <c r="LK49" s="159">
        <v>15762092</v>
      </c>
      <c r="LL49" s="159"/>
      <c r="LM49" s="159">
        <v>9997382</v>
      </c>
      <c r="LN49" s="159"/>
      <c r="LO49" s="159">
        <v>8595171</v>
      </c>
      <c r="LP49" s="159"/>
      <c r="LQ49" s="159"/>
      <c r="LR49" s="159">
        <v>415148</v>
      </c>
      <c r="LS49" s="159">
        <v>2777630</v>
      </c>
      <c r="LT49" s="159">
        <v>578175</v>
      </c>
      <c r="LU49" s="159">
        <v>14362423</v>
      </c>
      <c r="LV49" s="159"/>
      <c r="LW49" s="159"/>
      <c r="LX49" s="159"/>
      <c r="LY49" s="159"/>
      <c r="LZ49" s="159"/>
      <c r="MA49" s="159"/>
      <c r="MB49" s="159"/>
      <c r="MC49" s="159"/>
      <c r="MD49" s="159"/>
      <c r="ME49" s="159"/>
      <c r="MF49" s="159"/>
      <c r="MG49" s="159"/>
      <c r="MH49" s="159"/>
      <c r="MI49" s="159">
        <v>26063832</v>
      </c>
      <c r="MJ49" s="159"/>
      <c r="MK49" s="159">
        <v>6975551</v>
      </c>
      <c r="ML49" s="159">
        <v>4137715</v>
      </c>
      <c r="MM49" s="159"/>
      <c r="MN49" s="159">
        <v>1285700</v>
      </c>
      <c r="MO49" s="159"/>
      <c r="MP49" s="159"/>
      <c r="MR49" s="350">
        <f t="shared" si="7"/>
        <v>117157</v>
      </c>
      <c r="MS49" s="350">
        <f t="shared" si="8"/>
        <v>56082731</v>
      </c>
      <c r="MT49" s="334">
        <f t="shared" si="6"/>
        <v>3794157</v>
      </c>
      <c r="MU49" s="772">
        <f t="shared" si="9"/>
        <v>125</v>
      </c>
    </row>
    <row r="50" spans="1:359" ht="29" x14ac:dyDescent="0.35">
      <c r="A50" s="280" t="s">
        <v>112</v>
      </c>
      <c r="B50" s="35" t="s">
        <v>6</v>
      </c>
      <c r="C50" s="35" t="s">
        <v>11</v>
      </c>
      <c r="D50" s="60" t="s">
        <v>44</v>
      </c>
      <c r="E50" s="128">
        <f t="shared" si="5"/>
        <v>2368955.134751773</v>
      </c>
      <c r="F50" s="325"/>
      <c r="G50" s="872"/>
      <c r="H50" s="902">
        <v>160636</v>
      </c>
      <c r="I50" s="872">
        <v>580726</v>
      </c>
      <c r="J50" s="750"/>
      <c r="K50" s="750"/>
      <c r="L50" s="750"/>
      <c r="M50" s="750">
        <v>8112050</v>
      </c>
      <c r="N50" s="663"/>
      <c r="O50" s="750"/>
      <c r="P50" s="880"/>
      <c r="Q50" s="870"/>
      <c r="R50" s="841">
        <v>81465</v>
      </c>
      <c r="S50" s="750">
        <v>743871</v>
      </c>
      <c r="T50" s="663"/>
      <c r="U50" s="878">
        <v>1381515</v>
      </c>
      <c r="V50" s="693">
        <v>8802146</v>
      </c>
      <c r="W50" s="806">
        <v>132582</v>
      </c>
      <c r="X50" s="663"/>
      <c r="Y50" s="663">
        <v>1952998</v>
      </c>
      <c r="Z50" s="663"/>
      <c r="AA50" s="750">
        <v>572648</v>
      </c>
      <c r="AB50" s="902">
        <v>172295</v>
      </c>
      <c r="AC50" s="750">
        <v>1914426</v>
      </c>
      <c r="AD50" s="391"/>
      <c r="AE50" s="391">
        <v>604796</v>
      </c>
      <c r="AF50" s="663"/>
      <c r="AG50" s="520"/>
      <c r="AH50" s="750"/>
      <c r="AI50" s="391"/>
      <c r="AJ50" s="391"/>
      <c r="AK50" s="663">
        <v>8481778</v>
      </c>
      <c r="AL50" s="391"/>
      <c r="AM50" s="391"/>
      <c r="AN50" s="391">
        <v>9876941</v>
      </c>
      <c r="AO50" s="581"/>
      <c r="AP50" s="880"/>
      <c r="AQ50" s="391">
        <v>387543</v>
      </c>
      <c r="AR50" s="391"/>
      <c r="AS50" s="841">
        <v>466169</v>
      </c>
      <c r="AT50" s="129">
        <v>5211081</v>
      </c>
      <c r="AU50" s="628">
        <v>81930</v>
      </c>
      <c r="AV50" s="556"/>
      <c r="AW50" s="750">
        <v>1366182</v>
      </c>
      <c r="AX50" s="661">
        <v>1022653</v>
      </c>
      <c r="AY50" s="295">
        <v>5574935</v>
      </c>
      <c r="AZ50" s="523">
        <v>137115</v>
      </c>
      <c r="BA50" s="432"/>
      <c r="BB50" s="338">
        <v>2106555</v>
      </c>
      <c r="BC50" s="391"/>
      <c r="BD50" s="663">
        <v>561312</v>
      </c>
      <c r="BE50" s="391">
        <v>1844532</v>
      </c>
      <c r="BF50" s="750"/>
      <c r="BG50" s="240">
        <v>555435</v>
      </c>
      <c r="BH50" s="130">
        <v>45595</v>
      </c>
      <c r="BI50" s="127"/>
      <c r="BJ50" s="130">
        <v>384496</v>
      </c>
      <c r="BK50" s="129">
        <v>8699246</v>
      </c>
      <c r="BL50" s="127"/>
      <c r="BM50" s="135"/>
      <c r="BN50" s="129">
        <v>10595321</v>
      </c>
      <c r="BO50" s="129">
        <v>3407269</v>
      </c>
      <c r="BP50" s="880"/>
      <c r="BQ50" s="127"/>
      <c r="BR50" s="130">
        <v>288810</v>
      </c>
      <c r="BS50" s="135"/>
      <c r="BT50" s="127"/>
      <c r="BU50" s="127"/>
      <c r="BV50" s="475">
        <v>6115914</v>
      </c>
      <c r="BW50" s="127"/>
      <c r="BX50" s="127"/>
      <c r="BY50" s="338">
        <v>520084</v>
      </c>
      <c r="BZ50" s="374"/>
      <c r="CA50" s="130">
        <v>1129854</v>
      </c>
      <c r="CB50" s="149">
        <v>3708147</v>
      </c>
      <c r="CC50" s="127"/>
      <c r="CD50" s="127"/>
      <c r="CE50" s="130">
        <v>793991</v>
      </c>
      <c r="CF50" s="556"/>
      <c r="CG50" s="127"/>
      <c r="CH50" s="661">
        <v>1043631</v>
      </c>
      <c r="CI50" s="433">
        <v>6608834</v>
      </c>
      <c r="CJ50" s="408">
        <v>6171824</v>
      </c>
      <c r="CK50" s="341"/>
      <c r="CL50" s="149">
        <v>2322358</v>
      </c>
      <c r="CM50" s="391">
        <v>570709</v>
      </c>
      <c r="CN50" s="127"/>
      <c r="CO50" s="135"/>
      <c r="CP50" s="127"/>
      <c r="CQ50" s="391">
        <v>1983642</v>
      </c>
      <c r="CR50" s="130">
        <v>157195</v>
      </c>
      <c r="CS50" s="130">
        <v>99735</v>
      </c>
      <c r="CT50" s="130">
        <v>4864744</v>
      </c>
      <c r="CU50" s="127"/>
      <c r="CV50" s="750"/>
      <c r="CW50" s="130">
        <v>569498</v>
      </c>
      <c r="CX50" s="127"/>
      <c r="CY50" s="127"/>
      <c r="CZ50" s="127"/>
      <c r="DA50" s="130">
        <v>987430</v>
      </c>
      <c r="DB50" s="127"/>
      <c r="DC50" s="127"/>
      <c r="DD50" s="127"/>
      <c r="DE50" s="130">
        <v>105047</v>
      </c>
      <c r="DF50" s="130">
        <v>11043342</v>
      </c>
      <c r="DG50" s="880"/>
      <c r="DH50" s="127"/>
      <c r="DI50" s="127"/>
      <c r="DJ50" s="130">
        <v>1326955</v>
      </c>
      <c r="DK50" s="130">
        <v>391460</v>
      </c>
      <c r="DL50" s="130">
        <v>231452</v>
      </c>
      <c r="DM50" s="127"/>
      <c r="DN50" s="130">
        <v>157620</v>
      </c>
      <c r="DO50" s="130">
        <v>1221996</v>
      </c>
      <c r="DP50" s="127"/>
      <c r="DQ50" s="127"/>
      <c r="DR50" s="127"/>
      <c r="DS50" s="130">
        <v>497631</v>
      </c>
      <c r="DT50" s="130">
        <v>670700</v>
      </c>
      <c r="DU50" s="130">
        <v>2628608</v>
      </c>
      <c r="DV50" s="130">
        <v>3861197</v>
      </c>
      <c r="DW50" s="130">
        <v>668452</v>
      </c>
      <c r="DX50" s="127"/>
      <c r="DY50" s="127"/>
      <c r="DZ50" s="127"/>
      <c r="EA50" s="127"/>
      <c r="EB50" s="130">
        <v>112599</v>
      </c>
      <c r="EC50" s="130">
        <v>734643</v>
      </c>
      <c r="ED50" s="127"/>
      <c r="EE50" s="127"/>
      <c r="EF50" s="127"/>
      <c r="EG50" s="130">
        <v>528234</v>
      </c>
      <c r="EH50" s="127"/>
      <c r="EI50" s="127"/>
      <c r="EJ50" s="127"/>
      <c r="EK50" s="130">
        <v>6427246</v>
      </c>
      <c r="EL50" s="130">
        <v>2339595</v>
      </c>
      <c r="EM50" s="127"/>
      <c r="EN50" s="127"/>
      <c r="EO50" s="127"/>
      <c r="EP50" s="127"/>
      <c r="EQ50" s="127"/>
      <c r="ER50" s="130">
        <v>1976800</v>
      </c>
      <c r="ES50" s="130">
        <v>160754</v>
      </c>
      <c r="ET50" s="127"/>
      <c r="EU50" s="127"/>
      <c r="EV50" s="130">
        <v>663999</v>
      </c>
      <c r="EW50" s="130">
        <v>4873178</v>
      </c>
      <c r="EX50" s="127"/>
      <c r="EY50" s="127"/>
      <c r="EZ50" s="750"/>
      <c r="FA50" s="130">
        <v>561799</v>
      </c>
      <c r="FB50" s="127"/>
      <c r="FC50" s="127"/>
      <c r="FD50" s="127"/>
      <c r="FE50" s="127"/>
      <c r="FF50" s="130">
        <v>1019469</v>
      </c>
      <c r="FG50" s="127"/>
      <c r="FH50" s="130">
        <v>6778406</v>
      </c>
      <c r="FI50" s="127"/>
      <c r="FJ50" s="130">
        <v>105490</v>
      </c>
      <c r="FK50" s="127"/>
      <c r="FL50" s="130">
        <v>12072942</v>
      </c>
      <c r="FM50" s="127"/>
      <c r="FN50" s="127"/>
      <c r="FO50" s="127"/>
      <c r="FP50" s="127"/>
      <c r="FQ50" s="127"/>
      <c r="FR50" s="130">
        <v>288810</v>
      </c>
      <c r="FS50" s="127"/>
      <c r="FT50" s="127"/>
      <c r="FU50" s="130">
        <v>26484</v>
      </c>
      <c r="FV50" s="127"/>
      <c r="FW50" s="130">
        <v>144347</v>
      </c>
      <c r="FX50" s="130">
        <v>1221048</v>
      </c>
      <c r="FY50" s="127"/>
      <c r="FZ50" s="127"/>
      <c r="GA50" s="127"/>
      <c r="GB50" s="127"/>
      <c r="GC50" s="127"/>
      <c r="GD50" s="130">
        <v>672636</v>
      </c>
      <c r="GE50" s="130">
        <v>2538400</v>
      </c>
      <c r="GF50" s="130">
        <v>3219691</v>
      </c>
      <c r="GG50" s="130">
        <v>706376</v>
      </c>
      <c r="GH50" s="130">
        <v>113603</v>
      </c>
      <c r="GI50" s="130">
        <v>805592</v>
      </c>
      <c r="GJ50" s="127"/>
      <c r="GK50" s="127"/>
      <c r="GL50" s="127"/>
      <c r="GM50" s="127"/>
      <c r="GN50" s="127"/>
      <c r="GO50" s="127"/>
      <c r="GP50" s="127"/>
      <c r="GQ50" s="127"/>
      <c r="GR50" s="130">
        <v>6504281</v>
      </c>
      <c r="GS50" s="127"/>
      <c r="GT50" s="130">
        <v>2668921</v>
      </c>
      <c r="GU50" s="127"/>
      <c r="GV50" s="127"/>
      <c r="GW50" s="127"/>
      <c r="GX50" s="130">
        <v>1278227</v>
      </c>
      <c r="GY50" s="127"/>
      <c r="GZ50" s="127"/>
      <c r="HA50" s="127"/>
      <c r="HB50" s="127"/>
      <c r="HC50" s="127"/>
      <c r="HD50" s="130">
        <v>2102505</v>
      </c>
      <c r="HE50" s="130">
        <v>1084991</v>
      </c>
      <c r="HF50" s="130">
        <v>270573</v>
      </c>
      <c r="HG50" s="127"/>
      <c r="HH50" s="127"/>
      <c r="HI50" s="130">
        <v>6516384</v>
      </c>
      <c r="HJ50" s="127"/>
      <c r="HK50" s="127"/>
      <c r="HL50" s="127"/>
      <c r="HM50" s="127"/>
      <c r="HN50" s="127"/>
      <c r="HO50" s="130">
        <v>226387</v>
      </c>
      <c r="HP50" s="130">
        <v>4854561</v>
      </c>
      <c r="HQ50" s="130">
        <v>365930</v>
      </c>
      <c r="HR50" s="127"/>
      <c r="HS50" s="127"/>
      <c r="HT50" s="130">
        <v>624484</v>
      </c>
      <c r="HU50" s="127"/>
      <c r="HV50" s="325">
        <v>1444846</v>
      </c>
      <c r="HW50" s="127"/>
      <c r="HX50" s="127"/>
      <c r="HY50" s="127"/>
      <c r="HZ50" s="130">
        <v>168939</v>
      </c>
      <c r="IA50" s="127"/>
      <c r="IB50" s="130">
        <v>338944</v>
      </c>
      <c r="IC50" s="127"/>
      <c r="ID50" s="127"/>
      <c r="IE50" s="130">
        <v>1132073</v>
      </c>
      <c r="IF50" s="127"/>
      <c r="IG50" s="130">
        <v>7222059</v>
      </c>
      <c r="IH50" s="127"/>
      <c r="II50" s="127"/>
      <c r="IJ50" s="127"/>
      <c r="IK50" s="130">
        <v>7013102</v>
      </c>
      <c r="IL50" s="127"/>
      <c r="IM50" s="127"/>
      <c r="IN50" s="127"/>
      <c r="IO50" s="130">
        <v>113608</v>
      </c>
      <c r="IP50" s="127"/>
      <c r="IQ50" s="130">
        <v>3470124</v>
      </c>
      <c r="IR50" s="127"/>
      <c r="IS50" s="127"/>
      <c r="IT50" s="127"/>
      <c r="IU50" s="130">
        <v>13091690</v>
      </c>
      <c r="IV50" s="130">
        <v>334336</v>
      </c>
      <c r="IW50" s="127"/>
      <c r="IX50" s="127"/>
      <c r="IY50" s="127"/>
      <c r="IZ50" s="130">
        <v>240397</v>
      </c>
      <c r="JA50" s="127"/>
      <c r="JB50" s="127"/>
      <c r="JC50" s="127"/>
      <c r="JD50" s="127"/>
      <c r="JE50" s="127"/>
      <c r="JF50" s="127"/>
      <c r="JG50" s="130">
        <v>140662</v>
      </c>
      <c r="JH50" s="130">
        <v>6152244</v>
      </c>
      <c r="JI50" s="130">
        <v>171105</v>
      </c>
      <c r="JJ50" s="127"/>
      <c r="JK50" s="127"/>
      <c r="JL50" s="130">
        <v>160121</v>
      </c>
      <c r="JM50" s="127"/>
      <c r="JN50" s="130">
        <v>457632</v>
      </c>
      <c r="JO50" s="130">
        <v>95449</v>
      </c>
      <c r="JP50" s="127"/>
      <c r="JQ50" s="127"/>
      <c r="JR50" s="127"/>
      <c r="JS50" s="130">
        <v>833794</v>
      </c>
      <c r="JT50" s="130">
        <v>712665</v>
      </c>
      <c r="JU50" s="127"/>
      <c r="JV50" s="130">
        <v>227460</v>
      </c>
      <c r="JW50" s="127"/>
      <c r="JX50" s="127"/>
      <c r="JY50" s="127"/>
      <c r="JZ50" s="130">
        <v>612754</v>
      </c>
      <c r="KA50" s="130">
        <v>2721181</v>
      </c>
      <c r="KB50" s="130">
        <v>9118896</v>
      </c>
      <c r="KC50" s="130">
        <v>789851</v>
      </c>
      <c r="KD50" s="127"/>
      <c r="KE50" s="130">
        <v>1058318</v>
      </c>
      <c r="KF50" s="127"/>
      <c r="KG50" s="127"/>
      <c r="KH50" s="130">
        <v>4088468</v>
      </c>
      <c r="KI50" s="130">
        <v>120831</v>
      </c>
      <c r="KJ50" s="127"/>
      <c r="KK50" s="130">
        <v>800031</v>
      </c>
      <c r="KL50" s="127"/>
      <c r="KM50" s="127"/>
      <c r="KN50" s="127"/>
      <c r="KO50" s="127"/>
      <c r="KP50" s="130">
        <v>1483681</v>
      </c>
      <c r="KQ50" s="130">
        <v>77815</v>
      </c>
      <c r="KR50" s="130">
        <v>1498555</v>
      </c>
      <c r="KS50" s="130">
        <v>10610422</v>
      </c>
      <c r="KT50" s="127"/>
      <c r="KU50" s="127"/>
      <c r="KV50" s="127"/>
      <c r="KW50" s="127"/>
      <c r="KX50" s="127"/>
      <c r="KY50" s="127"/>
      <c r="KZ50" s="127"/>
      <c r="LA50" s="127"/>
      <c r="LB50" s="127"/>
      <c r="LC50" s="127"/>
      <c r="LD50" s="127"/>
      <c r="LE50" s="130">
        <v>706527</v>
      </c>
      <c r="LF50" s="127"/>
      <c r="LG50" s="127"/>
      <c r="LH50" s="127"/>
      <c r="LI50" s="127"/>
      <c r="LJ50" s="130">
        <v>6908931</v>
      </c>
      <c r="LK50" s="130">
        <v>13861616</v>
      </c>
      <c r="LL50" s="127"/>
      <c r="LM50" s="130">
        <v>3003849</v>
      </c>
      <c r="LN50" s="127"/>
      <c r="LO50" s="130">
        <v>3097953</v>
      </c>
      <c r="LP50" s="127"/>
      <c r="LQ50" s="127"/>
      <c r="LR50" s="130">
        <v>138943</v>
      </c>
      <c r="LS50" s="130">
        <v>478835</v>
      </c>
      <c r="LT50" s="130">
        <v>216810</v>
      </c>
      <c r="LU50" s="130">
        <v>3412668</v>
      </c>
      <c r="LV50" s="127"/>
      <c r="LW50" s="127"/>
      <c r="LX50" s="127"/>
      <c r="LY50" s="127"/>
      <c r="LZ50" s="127"/>
      <c r="MA50" s="127"/>
      <c r="MB50" s="127"/>
      <c r="MC50" s="127"/>
      <c r="MD50" s="127"/>
      <c r="ME50" s="127"/>
      <c r="MF50" s="127"/>
      <c r="MG50" s="127"/>
      <c r="MH50" s="130">
        <v>837105</v>
      </c>
      <c r="MI50" s="127"/>
      <c r="MJ50" s="127"/>
      <c r="MK50" s="130">
        <v>2062502</v>
      </c>
      <c r="ML50" s="130">
        <v>1156931</v>
      </c>
      <c r="MM50" s="127"/>
      <c r="MN50" s="130">
        <v>289464</v>
      </c>
      <c r="MO50" s="127"/>
      <c r="MP50" s="127"/>
      <c r="MR50" s="346">
        <f t="shared" si="7"/>
        <v>26484</v>
      </c>
      <c r="MS50" s="346">
        <f t="shared" si="8"/>
        <v>13861616</v>
      </c>
      <c r="MT50" s="325">
        <f t="shared" si="6"/>
        <v>833794</v>
      </c>
      <c r="MU50" s="772">
        <f t="shared" si="9"/>
        <v>141</v>
      </c>
    </row>
    <row r="51" spans="1:359" ht="29" x14ac:dyDescent="0.35">
      <c r="A51" s="280" t="s">
        <v>113</v>
      </c>
      <c r="B51" s="35" t="s">
        <v>6</v>
      </c>
      <c r="C51" s="35" t="s">
        <v>11</v>
      </c>
      <c r="D51" s="60" t="s">
        <v>233</v>
      </c>
      <c r="E51" s="128">
        <f t="shared" si="5"/>
        <v>417277.76415094337</v>
      </c>
      <c r="F51" s="325"/>
      <c r="G51" s="872"/>
      <c r="H51" s="902"/>
      <c r="I51" s="872">
        <v>123073</v>
      </c>
      <c r="J51" s="750"/>
      <c r="K51" s="750"/>
      <c r="L51" s="750"/>
      <c r="M51" s="750">
        <v>4343448</v>
      </c>
      <c r="N51" s="663"/>
      <c r="O51" s="750"/>
      <c r="P51" s="880"/>
      <c r="Q51" s="870"/>
      <c r="R51" s="841">
        <v>8569</v>
      </c>
      <c r="S51" s="750">
        <v>77029</v>
      </c>
      <c r="T51" s="663"/>
      <c r="U51" s="878">
        <v>167717</v>
      </c>
      <c r="V51" s="693">
        <v>2501475</v>
      </c>
      <c r="W51" s="806">
        <v>14792</v>
      </c>
      <c r="X51" s="663"/>
      <c r="Y51" s="663">
        <v>432754</v>
      </c>
      <c r="Z51" s="663"/>
      <c r="AA51" s="750">
        <v>82653</v>
      </c>
      <c r="AB51" s="902"/>
      <c r="AC51" s="750">
        <v>211497</v>
      </c>
      <c r="AD51" s="391"/>
      <c r="AE51" s="391">
        <v>31414</v>
      </c>
      <c r="AF51" s="663"/>
      <c r="AG51" s="520"/>
      <c r="AH51" s="750"/>
      <c r="AI51" s="391"/>
      <c r="AJ51" s="391"/>
      <c r="AK51" s="663">
        <v>3515796</v>
      </c>
      <c r="AL51" s="391"/>
      <c r="AM51" s="391"/>
      <c r="AN51" s="391">
        <v>1528216</v>
      </c>
      <c r="AO51" s="581"/>
      <c r="AP51" s="880"/>
      <c r="AQ51" s="391"/>
      <c r="AR51" s="391"/>
      <c r="AS51" s="841">
        <v>34738</v>
      </c>
      <c r="AT51" s="129">
        <v>1473481</v>
      </c>
      <c r="AU51" s="628">
        <v>6174</v>
      </c>
      <c r="AV51" s="556"/>
      <c r="AW51" s="750">
        <v>122415</v>
      </c>
      <c r="AX51" s="661">
        <v>68483</v>
      </c>
      <c r="AY51" s="295">
        <v>2266579</v>
      </c>
      <c r="AZ51" s="523">
        <v>10748</v>
      </c>
      <c r="BA51" s="432"/>
      <c r="BB51" s="338">
        <v>401583</v>
      </c>
      <c r="BC51" s="391"/>
      <c r="BD51" s="663">
        <v>78272</v>
      </c>
      <c r="BE51" s="391">
        <v>108115</v>
      </c>
      <c r="BF51" s="750"/>
      <c r="BG51" s="240">
        <v>22071</v>
      </c>
      <c r="BH51" s="127">
        <v>844</v>
      </c>
      <c r="BI51" s="127"/>
      <c r="BJ51" s="130">
        <v>11361</v>
      </c>
      <c r="BK51" s="129">
        <v>3000759</v>
      </c>
      <c r="BL51" s="127"/>
      <c r="BM51" s="135"/>
      <c r="BN51" s="129">
        <v>1447244</v>
      </c>
      <c r="BO51" s="129">
        <v>465416</v>
      </c>
      <c r="BP51" s="880"/>
      <c r="BQ51" s="127"/>
      <c r="BR51" s="127"/>
      <c r="BS51" s="135"/>
      <c r="BT51" s="127"/>
      <c r="BU51" s="127"/>
      <c r="BV51" s="475">
        <v>1286976</v>
      </c>
      <c r="BW51" s="127"/>
      <c r="BX51" s="127"/>
      <c r="BY51" s="338">
        <v>148815</v>
      </c>
      <c r="BZ51" s="374"/>
      <c r="CA51" s="130">
        <v>37330</v>
      </c>
      <c r="CB51" s="149">
        <v>1092573</v>
      </c>
      <c r="CC51" s="127"/>
      <c r="CD51" s="127"/>
      <c r="CE51" s="130">
        <v>35576</v>
      </c>
      <c r="CF51" s="556"/>
      <c r="CG51" s="127"/>
      <c r="CH51" s="661">
        <v>31556</v>
      </c>
      <c r="CI51" s="433">
        <v>2095203</v>
      </c>
      <c r="CJ51" s="408">
        <v>1158867</v>
      </c>
      <c r="CK51" s="341"/>
      <c r="CL51" s="149">
        <v>337073</v>
      </c>
      <c r="CM51" s="391">
        <v>70860</v>
      </c>
      <c r="CN51" s="127"/>
      <c r="CO51" s="135"/>
      <c r="CP51" s="127"/>
      <c r="CQ51" s="391">
        <v>87386</v>
      </c>
      <c r="CR51" s="130">
        <v>9041</v>
      </c>
      <c r="CS51" s="127"/>
      <c r="CT51" s="130">
        <v>707524</v>
      </c>
      <c r="CU51" s="127"/>
      <c r="CV51" s="750"/>
      <c r="CW51" s="130">
        <v>20386</v>
      </c>
      <c r="CX51" s="127"/>
      <c r="CY51" s="127"/>
      <c r="CZ51" s="127"/>
      <c r="DA51" s="127"/>
      <c r="DB51" s="127"/>
      <c r="DC51" s="127"/>
      <c r="DD51" s="127"/>
      <c r="DE51" s="130">
        <v>4765</v>
      </c>
      <c r="DF51" s="130">
        <v>1052584</v>
      </c>
      <c r="DG51" s="880"/>
      <c r="DH51" s="127"/>
      <c r="DI51" s="127"/>
      <c r="DJ51" s="130">
        <v>86698</v>
      </c>
      <c r="DK51" s="127"/>
      <c r="DL51" s="130">
        <v>34285</v>
      </c>
      <c r="DM51" s="127"/>
      <c r="DN51" s="130">
        <v>15023</v>
      </c>
      <c r="DO51" s="127"/>
      <c r="DP51" s="127"/>
      <c r="DQ51" s="127"/>
      <c r="DR51" s="127"/>
      <c r="DS51" s="130">
        <v>17577</v>
      </c>
      <c r="DT51" s="130">
        <v>24845</v>
      </c>
      <c r="DU51" s="130">
        <v>391496</v>
      </c>
      <c r="DV51" s="130">
        <v>134336</v>
      </c>
      <c r="DW51" s="130">
        <v>49475</v>
      </c>
      <c r="DX51" s="127"/>
      <c r="DY51" s="127"/>
      <c r="DZ51" s="127"/>
      <c r="EA51" s="127"/>
      <c r="EB51" s="130">
        <v>9108</v>
      </c>
      <c r="EC51" s="127"/>
      <c r="ED51" s="127"/>
      <c r="EE51" s="127"/>
      <c r="EF51" s="127"/>
      <c r="EG51" s="130">
        <v>19318</v>
      </c>
      <c r="EH51" s="127"/>
      <c r="EI51" s="127"/>
      <c r="EJ51" s="127"/>
      <c r="EK51" s="130">
        <v>949801</v>
      </c>
      <c r="EL51" s="130">
        <v>498424</v>
      </c>
      <c r="EM51" s="127"/>
      <c r="EN51" s="127"/>
      <c r="EO51" s="127"/>
      <c r="EP51" s="127">
        <v>359</v>
      </c>
      <c r="EQ51" s="127"/>
      <c r="ER51" s="130">
        <v>63885</v>
      </c>
      <c r="ES51" s="130">
        <v>8052</v>
      </c>
      <c r="ET51" s="127"/>
      <c r="EU51" s="127"/>
      <c r="EV51" s="130">
        <v>21782</v>
      </c>
      <c r="EW51" s="130">
        <v>508537</v>
      </c>
      <c r="EX51" s="127"/>
      <c r="EY51" s="127"/>
      <c r="EZ51" s="750"/>
      <c r="FA51" s="130">
        <v>19147</v>
      </c>
      <c r="FB51" s="127"/>
      <c r="FC51" s="127"/>
      <c r="FD51" s="127"/>
      <c r="FE51" s="127"/>
      <c r="FF51" s="127"/>
      <c r="FG51" s="127"/>
      <c r="FH51" s="130">
        <v>167800</v>
      </c>
      <c r="FI51" s="127"/>
      <c r="FJ51" s="130">
        <v>3855</v>
      </c>
      <c r="FK51" s="127"/>
      <c r="FL51" s="130">
        <v>808071</v>
      </c>
      <c r="FM51" s="127"/>
      <c r="FN51" s="127"/>
      <c r="FO51" s="127"/>
      <c r="FP51" s="127"/>
      <c r="FQ51" s="127"/>
      <c r="FR51" s="127"/>
      <c r="FS51" s="127"/>
      <c r="FT51" s="127"/>
      <c r="FU51" s="127">
        <v>45</v>
      </c>
      <c r="FV51" s="127"/>
      <c r="FW51" s="130">
        <v>23323</v>
      </c>
      <c r="FX51" s="127"/>
      <c r="FY51" s="127"/>
      <c r="FZ51" s="127"/>
      <c r="GA51" s="127"/>
      <c r="GB51" s="127"/>
      <c r="GC51" s="127"/>
      <c r="GD51" s="130">
        <v>17073</v>
      </c>
      <c r="GE51" s="130">
        <v>293257</v>
      </c>
      <c r="GF51" s="130">
        <v>184319</v>
      </c>
      <c r="GG51" s="130">
        <v>35152</v>
      </c>
      <c r="GH51" s="130">
        <v>5391</v>
      </c>
      <c r="GI51" s="130">
        <v>66802</v>
      </c>
      <c r="GJ51" s="127"/>
      <c r="GK51" s="127"/>
      <c r="GL51" s="127"/>
      <c r="GM51" s="127"/>
      <c r="GN51" s="127"/>
      <c r="GO51" s="127"/>
      <c r="GP51" s="127"/>
      <c r="GQ51" s="127"/>
      <c r="GR51" s="130">
        <v>673608</v>
      </c>
      <c r="GS51" s="127"/>
      <c r="GT51" s="130">
        <v>380933</v>
      </c>
      <c r="GU51" s="127"/>
      <c r="GV51" s="127"/>
      <c r="GW51" s="127"/>
      <c r="GX51" s="127"/>
      <c r="GY51" s="127"/>
      <c r="GZ51" s="127"/>
      <c r="HA51" s="127"/>
      <c r="HB51" s="127"/>
      <c r="HC51" s="127"/>
      <c r="HD51" s="130">
        <v>49753</v>
      </c>
      <c r="HE51" s="130">
        <v>83851</v>
      </c>
      <c r="HF51" s="130">
        <v>6696</v>
      </c>
      <c r="HG51" s="127"/>
      <c r="HH51" s="127"/>
      <c r="HI51" s="127"/>
      <c r="HJ51" s="127"/>
      <c r="HK51" s="127"/>
      <c r="HL51" s="127"/>
      <c r="HM51" s="127"/>
      <c r="HN51" s="127"/>
      <c r="HO51" s="130">
        <v>10761</v>
      </c>
      <c r="HP51" s="130">
        <v>275198</v>
      </c>
      <c r="HQ51" s="130">
        <v>12094</v>
      </c>
      <c r="HR51" s="127"/>
      <c r="HS51" s="127"/>
      <c r="HT51" s="127"/>
      <c r="HU51" s="127"/>
      <c r="HV51" s="325">
        <v>42046</v>
      </c>
      <c r="HW51" s="127"/>
      <c r="HX51" s="127"/>
      <c r="HY51" s="127"/>
      <c r="HZ51" s="127"/>
      <c r="IA51" s="127"/>
      <c r="IB51" s="130">
        <v>37461</v>
      </c>
      <c r="IC51" s="127"/>
      <c r="ID51" s="127"/>
      <c r="IE51" s="127"/>
      <c r="IF51" s="127"/>
      <c r="IG51" s="127"/>
      <c r="IH51" s="127"/>
      <c r="II51" s="127"/>
      <c r="IJ51" s="127"/>
      <c r="IK51" s="130">
        <v>135578</v>
      </c>
      <c r="IL51" s="127"/>
      <c r="IM51" s="127"/>
      <c r="IN51" s="127"/>
      <c r="IO51" s="127"/>
      <c r="IP51" s="127"/>
      <c r="IQ51" s="127"/>
      <c r="IR51" s="127"/>
      <c r="IS51" s="127"/>
      <c r="IT51" s="127"/>
      <c r="IU51" s="130">
        <v>577752</v>
      </c>
      <c r="IV51" s="130">
        <v>12726</v>
      </c>
      <c r="IW51" s="127"/>
      <c r="IX51" s="127"/>
      <c r="IY51" s="127"/>
      <c r="IZ51" s="127"/>
      <c r="JA51" s="127"/>
      <c r="JB51" s="127"/>
      <c r="JC51" s="127"/>
      <c r="JD51" s="127"/>
      <c r="JE51" s="127"/>
      <c r="JF51" s="127"/>
      <c r="JG51" s="127"/>
      <c r="JH51" s="130">
        <v>457920</v>
      </c>
      <c r="JI51" s="130">
        <v>9496</v>
      </c>
      <c r="JJ51" s="127"/>
      <c r="JK51" s="127"/>
      <c r="JL51" s="130">
        <v>6424</v>
      </c>
      <c r="JM51" s="127"/>
      <c r="JN51" s="127"/>
      <c r="JO51" s="127"/>
      <c r="JP51" s="127"/>
      <c r="JQ51" s="127"/>
      <c r="JR51" s="127"/>
      <c r="JS51" s="130">
        <v>17463</v>
      </c>
      <c r="JT51" s="130">
        <v>156196</v>
      </c>
      <c r="JU51" s="127"/>
      <c r="JV51" s="127"/>
      <c r="JW51" s="127"/>
      <c r="JX51" s="127"/>
      <c r="JY51" s="127"/>
      <c r="JZ51" s="130">
        <v>25754</v>
      </c>
      <c r="KA51" s="130">
        <v>225152</v>
      </c>
      <c r="KB51" s="130">
        <v>790671</v>
      </c>
      <c r="KC51" s="130">
        <v>18125</v>
      </c>
      <c r="KD51" s="127"/>
      <c r="KE51" s="127"/>
      <c r="KF51" s="127"/>
      <c r="KG51" s="127"/>
      <c r="KH51" s="130">
        <v>4269864</v>
      </c>
      <c r="KI51" s="127"/>
      <c r="KJ51" s="127"/>
      <c r="KK51" s="130">
        <v>20196</v>
      </c>
      <c r="KL51" s="127"/>
      <c r="KM51" s="127"/>
      <c r="KN51" s="127"/>
      <c r="KO51" s="127"/>
      <c r="KP51" s="127"/>
      <c r="KQ51" s="127">
        <v>480</v>
      </c>
      <c r="KR51" s="127"/>
      <c r="KS51" s="127"/>
      <c r="KT51" s="127"/>
      <c r="KU51" s="127"/>
      <c r="KV51" s="127"/>
      <c r="KW51" s="127"/>
      <c r="KX51" s="127"/>
      <c r="KY51" s="127"/>
      <c r="KZ51" s="127"/>
      <c r="LA51" s="127"/>
      <c r="LB51" s="127"/>
      <c r="LC51" s="127"/>
      <c r="LD51" s="127"/>
      <c r="LE51" s="130">
        <v>53264</v>
      </c>
      <c r="LF51" s="127"/>
      <c r="LG51" s="127"/>
      <c r="LH51" s="127"/>
      <c r="LI51" s="127"/>
      <c r="LJ51" s="130">
        <v>487126</v>
      </c>
      <c r="LK51" s="127"/>
      <c r="LL51" s="127"/>
      <c r="LM51" s="130">
        <v>90768</v>
      </c>
      <c r="LN51" s="127"/>
      <c r="LO51" s="127"/>
      <c r="LP51" s="127"/>
      <c r="LQ51" s="127"/>
      <c r="LR51" s="127"/>
      <c r="LS51" s="130">
        <v>12632</v>
      </c>
      <c r="LT51" s="130">
        <v>1827</v>
      </c>
      <c r="LU51" s="127"/>
      <c r="LV51" s="127"/>
      <c r="LW51" s="127"/>
      <c r="LX51" s="127"/>
      <c r="LY51" s="127"/>
      <c r="LZ51" s="127"/>
      <c r="MA51" s="127"/>
      <c r="MB51" s="127"/>
      <c r="MC51" s="127"/>
      <c r="MD51" s="127"/>
      <c r="ME51" s="127"/>
      <c r="MF51" s="127"/>
      <c r="MG51" s="127"/>
      <c r="MH51" s="127"/>
      <c r="MI51" s="127"/>
      <c r="MJ51" s="127"/>
      <c r="MK51" s="130">
        <v>37577</v>
      </c>
      <c r="ML51" s="130">
        <v>61584</v>
      </c>
      <c r="MM51" s="127"/>
      <c r="MN51" s="127"/>
      <c r="MO51" s="127"/>
      <c r="MP51" s="127"/>
      <c r="MR51" s="346">
        <f t="shared" si="7"/>
        <v>45</v>
      </c>
      <c r="MS51" s="346">
        <f t="shared" si="8"/>
        <v>4343448</v>
      </c>
      <c r="MT51" s="325">
        <f t="shared" si="6"/>
        <v>67642.5</v>
      </c>
      <c r="MU51" s="772">
        <f t="shared" si="9"/>
        <v>106</v>
      </c>
    </row>
    <row r="52" spans="1:359" x14ac:dyDescent="0.35">
      <c r="A52" s="280" t="s">
        <v>114</v>
      </c>
      <c r="B52" s="35" t="s">
        <v>7</v>
      </c>
      <c r="C52" s="35" t="s">
        <v>11</v>
      </c>
      <c r="D52" s="60" t="s">
        <v>477</v>
      </c>
      <c r="E52" s="128">
        <f t="shared" si="5"/>
        <v>1361262.2867647058</v>
      </c>
      <c r="F52" s="325"/>
      <c r="G52" s="872"/>
      <c r="H52" s="902">
        <v>108158</v>
      </c>
      <c r="I52" s="872">
        <v>295302</v>
      </c>
      <c r="J52" s="750"/>
      <c r="K52" s="750"/>
      <c r="L52" s="750"/>
      <c r="M52" s="750">
        <v>9352274</v>
      </c>
      <c r="N52" s="663"/>
      <c r="O52" s="750"/>
      <c r="P52" s="880"/>
      <c r="Q52" s="870"/>
      <c r="R52" s="841">
        <v>39460</v>
      </c>
      <c r="S52" s="750">
        <v>488778</v>
      </c>
      <c r="T52" s="663"/>
      <c r="U52" s="878">
        <v>490762</v>
      </c>
      <c r="V52" s="693">
        <v>3331605</v>
      </c>
      <c r="W52" s="806">
        <v>145449</v>
      </c>
      <c r="X52" s="663"/>
      <c r="Y52" s="663">
        <v>1118388</v>
      </c>
      <c r="Z52" s="663"/>
      <c r="AA52" s="750">
        <v>340659</v>
      </c>
      <c r="AB52" s="902">
        <v>130726</v>
      </c>
      <c r="AC52" s="750">
        <v>949600</v>
      </c>
      <c r="AD52" s="391"/>
      <c r="AE52" s="391">
        <v>314000</v>
      </c>
      <c r="AF52" s="663"/>
      <c r="AG52" s="520"/>
      <c r="AH52" s="750"/>
      <c r="AI52" s="391"/>
      <c r="AJ52" s="391"/>
      <c r="AK52" s="663">
        <v>6893681</v>
      </c>
      <c r="AL52" s="391"/>
      <c r="AM52" s="391"/>
      <c r="AN52" s="391">
        <v>4633327</v>
      </c>
      <c r="AO52" s="581"/>
      <c r="AP52" s="880"/>
      <c r="AQ52" s="391">
        <v>123771</v>
      </c>
      <c r="AR52" s="391"/>
      <c r="AS52" s="841">
        <v>225173</v>
      </c>
      <c r="AT52" s="129">
        <v>2448798</v>
      </c>
      <c r="AU52" s="628">
        <v>40756</v>
      </c>
      <c r="AV52" s="556"/>
      <c r="AW52" s="750">
        <v>460648</v>
      </c>
      <c r="AX52" s="661">
        <v>686233</v>
      </c>
      <c r="AY52" s="295">
        <v>4072655</v>
      </c>
      <c r="AZ52" s="523">
        <v>145824</v>
      </c>
      <c r="BA52" s="432"/>
      <c r="BB52" s="338">
        <v>1159152</v>
      </c>
      <c r="BC52" s="391"/>
      <c r="BD52" s="663">
        <v>319693</v>
      </c>
      <c r="BE52" s="391">
        <v>936462</v>
      </c>
      <c r="BF52" s="750"/>
      <c r="BG52" s="240">
        <v>311860</v>
      </c>
      <c r="BH52" s="127"/>
      <c r="BI52" s="127"/>
      <c r="BJ52" s="130">
        <v>300545</v>
      </c>
      <c r="BK52" s="129">
        <v>3327733</v>
      </c>
      <c r="BL52" s="127"/>
      <c r="BM52" s="135"/>
      <c r="BN52" s="129">
        <v>4727927</v>
      </c>
      <c r="BO52" s="129">
        <v>1637911</v>
      </c>
      <c r="BP52" s="880"/>
      <c r="BQ52" s="127"/>
      <c r="BR52" s="130">
        <v>139219</v>
      </c>
      <c r="BS52" s="135"/>
      <c r="BT52" s="127"/>
      <c r="BU52" s="127"/>
      <c r="BV52" s="475">
        <v>2655888</v>
      </c>
      <c r="BW52" s="127"/>
      <c r="BX52" s="127"/>
      <c r="BY52" s="338">
        <v>991659</v>
      </c>
      <c r="BZ52" s="374"/>
      <c r="CA52" s="130">
        <v>326080</v>
      </c>
      <c r="CB52" s="149">
        <v>5684575</v>
      </c>
      <c r="CC52" s="127"/>
      <c r="CD52" s="127"/>
      <c r="CE52" s="130">
        <v>404979</v>
      </c>
      <c r="CF52" s="556"/>
      <c r="CG52" s="127"/>
      <c r="CH52" s="661">
        <v>712414</v>
      </c>
      <c r="CI52" s="433">
        <v>4208095</v>
      </c>
      <c r="CJ52" s="408">
        <v>5331930</v>
      </c>
      <c r="CK52" s="341"/>
      <c r="CL52" s="149">
        <v>1251600</v>
      </c>
      <c r="CM52" s="391">
        <v>335999</v>
      </c>
      <c r="CN52" s="127"/>
      <c r="CO52" s="135"/>
      <c r="CP52" s="127"/>
      <c r="CQ52" s="391">
        <v>967166</v>
      </c>
      <c r="CR52" s="130">
        <v>269911</v>
      </c>
      <c r="CS52" s="130">
        <v>78266</v>
      </c>
      <c r="CT52" s="130">
        <v>3133760</v>
      </c>
      <c r="CU52" s="127"/>
      <c r="CV52" s="750"/>
      <c r="CW52" s="130">
        <v>311860</v>
      </c>
      <c r="CX52" s="127"/>
      <c r="CY52" s="127"/>
      <c r="CZ52" s="127"/>
      <c r="DA52" s="130">
        <v>636006</v>
      </c>
      <c r="DB52" s="127"/>
      <c r="DC52" s="127"/>
      <c r="DD52" s="127"/>
      <c r="DE52" s="130">
        <v>106928</v>
      </c>
      <c r="DF52" s="130">
        <v>4814043</v>
      </c>
      <c r="DG52" s="880"/>
      <c r="DH52" s="127"/>
      <c r="DI52" s="127"/>
      <c r="DJ52" s="130">
        <v>734879</v>
      </c>
      <c r="DK52" s="130">
        <v>132283</v>
      </c>
      <c r="DL52" s="130">
        <v>133786</v>
      </c>
      <c r="DM52" s="127"/>
      <c r="DN52" s="130">
        <v>108454</v>
      </c>
      <c r="DO52" s="127"/>
      <c r="DP52" s="127"/>
      <c r="DQ52" s="130">
        <v>55292</v>
      </c>
      <c r="DR52" s="127"/>
      <c r="DS52" s="130">
        <v>874852</v>
      </c>
      <c r="DT52" s="130">
        <v>180715</v>
      </c>
      <c r="DU52" s="130">
        <v>1166131</v>
      </c>
      <c r="DV52" s="130">
        <v>5744565</v>
      </c>
      <c r="DW52" s="130">
        <v>262240</v>
      </c>
      <c r="DX52" s="127"/>
      <c r="DY52" s="127"/>
      <c r="DZ52" s="127"/>
      <c r="EA52" s="127"/>
      <c r="EB52" s="130">
        <v>96805</v>
      </c>
      <c r="EC52" s="130">
        <v>392047</v>
      </c>
      <c r="ED52" s="127"/>
      <c r="EE52" s="127"/>
      <c r="EF52" s="127"/>
      <c r="EG52" s="130">
        <v>351453</v>
      </c>
      <c r="EH52" s="127"/>
      <c r="EI52" s="127"/>
      <c r="EJ52" s="127"/>
      <c r="EK52" s="130">
        <v>5474125</v>
      </c>
      <c r="EL52" s="130">
        <v>1251600</v>
      </c>
      <c r="EM52" s="127"/>
      <c r="EN52" s="127"/>
      <c r="EO52" s="127"/>
      <c r="EP52" s="127"/>
      <c r="EQ52" s="127"/>
      <c r="ER52" s="130">
        <v>980296</v>
      </c>
      <c r="ES52" s="130">
        <v>275188</v>
      </c>
      <c r="ET52" s="127"/>
      <c r="EU52" s="127"/>
      <c r="EV52" s="130">
        <v>350000</v>
      </c>
      <c r="EW52" s="130">
        <v>3188506</v>
      </c>
      <c r="EX52" s="127"/>
      <c r="EY52" s="127"/>
      <c r="EZ52" s="750"/>
      <c r="FA52" s="130">
        <v>372812</v>
      </c>
      <c r="FB52" s="127"/>
      <c r="FC52" s="127"/>
      <c r="FD52" s="127"/>
      <c r="FE52" s="127"/>
      <c r="FF52" s="130">
        <v>721635</v>
      </c>
      <c r="FG52" s="127"/>
      <c r="FH52" s="130">
        <v>3061909</v>
      </c>
      <c r="FI52" s="127"/>
      <c r="FJ52" s="130">
        <v>125023</v>
      </c>
      <c r="FK52" s="127"/>
      <c r="FL52" s="130">
        <v>4990860</v>
      </c>
      <c r="FM52" s="127"/>
      <c r="FN52" s="127"/>
      <c r="FO52" s="127"/>
      <c r="FP52" s="127"/>
      <c r="FQ52" s="127"/>
      <c r="FR52" s="130">
        <v>106257</v>
      </c>
      <c r="FS52" s="127"/>
      <c r="FT52" s="127"/>
      <c r="FU52" s="130">
        <v>19815</v>
      </c>
      <c r="FV52" s="127"/>
      <c r="FW52" s="130">
        <v>111557</v>
      </c>
      <c r="FX52" s="127"/>
      <c r="FY52" s="127"/>
      <c r="FZ52" s="127"/>
      <c r="GA52" s="127"/>
      <c r="GB52" s="127"/>
      <c r="GC52" s="127"/>
      <c r="GD52" s="130">
        <v>882629</v>
      </c>
      <c r="GE52" s="130">
        <v>1169264</v>
      </c>
      <c r="GF52" s="127"/>
      <c r="GG52" s="127"/>
      <c r="GH52" s="130">
        <v>76160</v>
      </c>
      <c r="GI52" s="130">
        <v>401984</v>
      </c>
      <c r="GJ52" s="127"/>
      <c r="GK52" s="127"/>
      <c r="GL52" s="127"/>
      <c r="GM52" s="127"/>
      <c r="GN52" s="127"/>
      <c r="GO52" s="127"/>
      <c r="GP52" s="127"/>
      <c r="GQ52" s="127"/>
      <c r="GR52" s="130">
        <v>5388369</v>
      </c>
      <c r="GS52" s="127"/>
      <c r="GT52" s="130">
        <v>1343828</v>
      </c>
      <c r="GU52" s="127"/>
      <c r="GV52" s="127"/>
      <c r="GW52" s="127"/>
      <c r="GX52" s="130">
        <v>527929</v>
      </c>
      <c r="GY52" s="127"/>
      <c r="GZ52" s="127"/>
      <c r="HA52" s="127"/>
      <c r="HB52" s="127"/>
      <c r="HC52" s="127"/>
      <c r="HD52" s="130">
        <v>1050414</v>
      </c>
      <c r="HE52" s="130">
        <v>670993</v>
      </c>
      <c r="HF52" s="130">
        <v>271770</v>
      </c>
      <c r="HG52" s="127"/>
      <c r="HH52" s="127"/>
      <c r="HI52" s="130">
        <v>4891575</v>
      </c>
      <c r="HJ52" s="130">
        <v>377523</v>
      </c>
      <c r="HK52" s="127"/>
      <c r="HL52" s="127"/>
      <c r="HM52" s="127"/>
      <c r="HN52" s="127"/>
      <c r="HO52" s="130">
        <v>180468</v>
      </c>
      <c r="HP52" s="130">
        <v>3332201</v>
      </c>
      <c r="HQ52" s="130">
        <v>418546</v>
      </c>
      <c r="HR52" s="127"/>
      <c r="HS52" s="127"/>
      <c r="HT52" s="130">
        <v>337984</v>
      </c>
      <c r="HU52" s="127"/>
      <c r="HV52" s="325">
        <v>449491</v>
      </c>
      <c r="HW52" s="127"/>
      <c r="HX52" s="127"/>
      <c r="HY52" s="127"/>
      <c r="HZ52" s="130">
        <v>101109</v>
      </c>
      <c r="IA52" s="127"/>
      <c r="IB52" s="130">
        <v>346373</v>
      </c>
      <c r="IC52" s="127"/>
      <c r="ID52" s="127"/>
      <c r="IE52" s="130">
        <v>772334</v>
      </c>
      <c r="IF52" s="127"/>
      <c r="IG52" s="130">
        <v>4068772</v>
      </c>
      <c r="IH52" s="127"/>
      <c r="II52" s="127"/>
      <c r="IJ52" s="127"/>
      <c r="IK52" s="130">
        <v>3367177</v>
      </c>
      <c r="IL52" s="127"/>
      <c r="IM52" s="127"/>
      <c r="IN52" s="127"/>
      <c r="IO52" s="130">
        <v>108841</v>
      </c>
      <c r="IP52" s="127"/>
      <c r="IQ52" s="130">
        <v>179744</v>
      </c>
      <c r="IR52" s="127"/>
      <c r="IS52" s="127"/>
      <c r="IT52" s="127"/>
      <c r="IU52" s="130">
        <v>5221226</v>
      </c>
      <c r="IV52" s="130">
        <v>207411</v>
      </c>
      <c r="IW52" s="127"/>
      <c r="IX52" s="127"/>
      <c r="IY52" s="127"/>
      <c r="IZ52" s="130">
        <v>92797</v>
      </c>
      <c r="JA52" s="127"/>
      <c r="JB52" s="127"/>
      <c r="JC52" s="127"/>
      <c r="JD52" s="127"/>
      <c r="JE52" s="127"/>
      <c r="JF52" s="127"/>
      <c r="JG52" s="130">
        <v>62534</v>
      </c>
      <c r="JH52" s="130">
        <v>278088</v>
      </c>
      <c r="JI52" s="130">
        <v>290318</v>
      </c>
      <c r="JJ52" s="127"/>
      <c r="JK52" s="127"/>
      <c r="JL52" s="130">
        <v>105535</v>
      </c>
      <c r="JM52" s="127"/>
      <c r="JN52" s="130">
        <v>500387</v>
      </c>
      <c r="JO52" s="127"/>
      <c r="JP52" s="127"/>
      <c r="JQ52" s="127"/>
      <c r="JR52" s="127"/>
      <c r="JS52" s="130">
        <v>581565</v>
      </c>
      <c r="JT52" s="130">
        <v>432285</v>
      </c>
      <c r="JU52" s="127"/>
      <c r="JV52" s="130">
        <v>82293</v>
      </c>
      <c r="JW52" s="127"/>
      <c r="JX52" s="127"/>
      <c r="JY52" s="127"/>
      <c r="JZ52" s="130">
        <v>953792</v>
      </c>
      <c r="KA52" s="130">
        <v>1178137</v>
      </c>
      <c r="KB52" s="130">
        <v>6165652</v>
      </c>
      <c r="KC52" s="130">
        <v>433860</v>
      </c>
      <c r="KD52" s="127"/>
      <c r="KE52" s="130">
        <v>566438</v>
      </c>
      <c r="KF52" s="127"/>
      <c r="KG52" s="127"/>
      <c r="KH52" s="130">
        <v>1003945</v>
      </c>
      <c r="KI52" s="130">
        <v>75861</v>
      </c>
      <c r="KJ52" s="127"/>
      <c r="KK52" s="130">
        <v>389220</v>
      </c>
      <c r="KL52" s="127"/>
      <c r="KM52" s="127"/>
      <c r="KN52" s="127"/>
      <c r="KO52" s="127"/>
      <c r="KP52" s="130">
        <v>827171</v>
      </c>
      <c r="KQ52" s="130">
        <v>110995</v>
      </c>
      <c r="KR52" s="130">
        <v>637111</v>
      </c>
      <c r="KS52" s="130">
        <v>4829056</v>
      </c>
      <c r="KT52" s="127"/>
      <c r="KU52" s="127"/>
      <c r="KV52" s="127"/>
      <c r="KW52" s="127"/>
      <c r="KX52" s="127"/>
      <c r="KY52" s="127"/>
      <c r="KZ52" s="127"/>
      <c r="LA52" s="127"/>
      <c r="LB52" s="127"/>
      <c r="LC52" s="127"/>
      <c r="LD52" s="127"/>
      <c r="LE52" s="130">
        <v>532195</v>
      </c>
      <c r="LF52" s="127"/>
      <c r="LG52" s="127"/>
      <c r="LH52" s="127"/>
      <c r="LI52" s="127"/>
      <c r="LJ52" s="130">
        <v>5517656</v>
      </c>
      <c r="LK52" s="130">
        <v>2363824</v>
      </c>
      <c r="LL52" s="127"/>
      <c r="LM52" s="130">
        <v>1988888</v>
      </c>
      <c r="LN52" s="127"/>
      <c r="LO52" s="130">
        <v>1371865</v>
      </c>
      <c r="LP52" s="127"/>
      <c r="LQ52" s="127"/>
      <c r="LR52" s="130">
        <v>128980</v>
      </c>
      <c r="LS52" s="130">
        <v>349938</v>
      </c>
      <c r="LT52" s="130">
        <v>235666</v>
      </c>
      <c r="LU52" s="130">
        <v>1778246</v>
      </c>
      <c r="LV52" s="127"/>
      <c r="LW52" s="127"/>
      <c r="LX52" s="127"/>
      <c r="LY52" s="127"/>
      <c r="LZ52" s="127"/>
      <c r="MA52" s="127"/>
      <c r="MB52" s="127"/>
      <c r="MC52" s="127"/>
      <c r="MD52" s="127"/>
      <c r="ME52" s="127"/>
      <c r="MF52" s="127"/>
      <c r="MG52" s="127"/>
      <c r="MH52" s="127"/>
      <c r="MI52" s="127"/>
      <c r="MJ52" s="127"/>
      <c r="MK52" s="130">
        <v>1101869</v>
      </c>
      <c r="ML52" s="130">
        <v>563802</v>
      </c>
      <c r="MM52" s="127"/>
      <c r="MN52" s="130">
        <v>276814</v>
      </c>
      <c r="MO52" s="127"/>
      <c r="MP52" s="127"/>
      <c r="MR52" s="346">
        <f t="shared" si="7"/>
        <v>19815</v>
      </c>
      <c r="MS52" s="346">
        <f t="shared" si="8"/>
        <v>9352274</v>
      </c>
      <c r="MT52" s="325">
        <f t="shared" si="6"/>
        <v>489770</v>
      </c>
      <c r="MU52" s="772">
        <f t="shared" si="9"/>
        <v>136</v>
      </c>
    </row>
    <row r="53" spans="1:359" x14ac:dyDescent="0.35">
      <c r="A53" s="280" t="s">
        <v>115</v>
      </c>
      <c r="B53" s="35" t="s">
        <v>7</v>
      </c>
      <c r="C53" s="35" t="s">
        <v>11</v>
      </c>
      <c r="D53" s="60" t="s">
        <v>45</v>
      </c>
      <c r="E53" s="128">
        <f t="shared" ref="E53:E84" si="10">AVERAGE($F53:$MP53)</f>
        <v>211075.55555555556</v>
      </c>
      <c r="F53" s="325"/>
      <c r="G53" s="872"/>
      <c r="H53" s="902"/>
      <c r="I53" s="872">
        <v>36704</v>
      </c>
      <c r="J53" s="750"/>
      <c r="K53" s="750"/>
      <c r="L53" s="750"/>
      <c r="M53" s="750">
        <v>678975</v>
      </c>
      <c r="N53" s="663"/>
      <c r="O53" s="750"/>
      <c r="P53" s="880"/>
      <c r="Q53" s="870"/>
      <c r="R53" s="841">
        <v>6625</v>
      </c>
      <c r="S53" s="750">
        <v>23526</v>
      </c>
      <c r="T53" s="663"/>
      <c r="U53" s="878">
        <v>71671</v>
      </c>
      <c r="V53" s="694">
        <v>970528</v>
      </c>
      <c r="W53" s="806">
        <v>9539</v>
      </c>
      <c r="X53" s="663"/>
      <c r="Y53" s="663">
        <v>208495</v>
      </c>
      <c r="Z53" s="663"/>
      <c r="AA53" s="750">
        <v>42861</v>
      </c>
      <c r="AB53" s="902"/>
      <c r="AC53" s="750">
        <v>167979</v>
      </c>
      <c r="AD53" s="391"/>
      <c r="AE53" s="391">
        <v>36571</v>
      </c>
      <c r="AF53" s="663"/>
      <c r="AG53" s="520"/>
      <c r="AH53" s="750"/>
      <c r="AI53" s="391"/>
      <c r="AJ53" s="391"/>
      <c r="AK53" s="663">
        <v>634021</v>
      </c>
      <c r="AL53" s="391"/>
      <c r="AM53" s="391"/>
      <c r="AN53" s="391">
        <v>430058</v>
      </c>
      <c r="AO53" s="581"/>
      <c r="AP53" s="880"/>
      <c r="AQ53" s="391">
        <v>8532</v>
      </c>
      <c r="AR53" s="391"/>
      <c r="AS53" s="841">
        <v>29172</v>
      </c>
      <c r="AT53" s="129">
        <v>283394</v>
      </c>
      <c r="AU53" s="628">
        <v>6716</v>
      </c>
      <c r="AV53" s="556"/>
      <c r="AW53" s="750">
        <v>73056</v>
      </c>
      <c r="AX53" s="661">
        <v>47413</v>
      </c>
      <c r="AY53" s="391">
        <v>902621</v>
      </c>
      <c r="AZ53" s="523">
        <v>9700</v>
      </c>
      <c r="BA53" s="432"/>
      <c r="BB53" s="338">
        <v>210575</v>
      </c>
      <c r="BC53" s="391"/>
      <c r="BD53" s="663">
        <v>41514</v>
      </c>
      <c r="BE53" s="391">
        <v>158796</v>
      </c>
      <c r="BF53" s="750"/>
      <c r="BG53" s="240">
        <v>20088</v>
      </c>
      <c r="BH53" s="127"/>
      <c r="BI53" s="127"/>
      <c r="BJ53" s="130">
        <v>91318</v>
      </c>
      <c r="BK53" s="129">
        <v>692373</v>
      </c>
      <c r="BL53" s="127"/>
      <c r="BM53" s="135"/>
      <c r="BN53" s="129">
        <v>441683</v>
      </c>
      <c r="BO53" s="129">
        <v>503884</v>
      </c>
      <c r="BP53" s="880"/>
      <c r="BQ53" s="127"/>
      <c r="BR53" s="325">
        <v>7102</v>
      </c>
      <c r="BS53" s="135"/>
      <c r="BT53" s="127"/>
      <c r="BU53" s="127"/>
      <c r="BV53" s="475">
        <v>285300</v>
      </c>
      <c r="BW53" s="127"/>
      <c r="BX53" s="127"/>
      <c r="BY53" s="338">
        <v>95053</v>
      </c>
      <c r="BZ53" s="374"/>
      <c r="CA53" s="127"/>
      <c r="CB53" s="149">
        <v>971461</v>
      </c>
      <c r="CC53" s="127"/>
      <c r="CD53" s="127"/>
      <c r="CE53" s="130">
        <v>27496</v>
      </c>
      <c r="CF53" s="556"/>
      <c r="CG53" s="127"/>
      <c r="CH53" s="661">
        <v>47673</v>
      </c>
      <c r="CI53" s="433">
        <v>875062</v>
      </c>
      <c r="CJ53" s="408">
        <v>939712</v>
      </c>
      <c r="CK53" s="341"/>
      <c r="CL53" s="149">
        <v>202284</v>
      </c>
      <c r="CM53" s="391">
        <v>43571</v>
      </c>
      <c r="CN53" s="127"/>
      <c r="CO53" s="135"/>
      <c r="CP53" s="127"/>
      <c r="CQ53" s="391">
        <v>142314</v>
      </c>
      <c r="CR53" s="130">
        <v>12381</v>
      </c>
      <c r="CS53" s="130">
        <v>3527</v>
      </c>
      <c r="CT53" s="130">
        <v>542358</v>
      </c>
      <c r="CU53" s="127"/>
      <c r="CV53" s="750"/>
      <c r="CW53" s="130">
        <v>20432</v>
      </c>
      <c r="CX53" s="127"/>
      <c r="CY53" s="127"/>
      <c r="CZ53" s="127"/>
      <c r="DA53" s="130">
        <v>77743</v>
      </c>
      <c r="DB53" s="127"/>
      <c r="DC53" s="127"/>
      <c r="DD53" s="127"/>
      <c r="DE53" s="130">
        <v>13724</v>
      </c>
      <c r="DF53" s="130">
        <v>456806</v>
      </c>
      <c r="DG53" s="880"/>
      <c r="DH53" s="127"/>
      <c r="DI53" s="127"/>
      <c r="DJ53" s="130">
        <v>225263</v>
      </c>
      <c r="DK53" s="127"/>
      <c r="DL53" s="127"/>
      <c r="DM53" s="127"/>
      <c r="DN53" s="130">
        <v>1761</v>
      </c>
      <c r="DO53" s="130">
        <v>30000</v>
      </c>
      <c r="DP53" s="127"/>
      <c r="DQ53" s="127"/>
      <c r="DR53" s="127"/>
      <c r="DS53" s="130">
        <v>79119</v>
      </c>
      <c r="DT53" s="130">
        <v>98078</v>
      </c>
      <c r="DU53" s="130">
        <v>124030</v>
      </c>
      <c r="DV53" s="130">
        <v>762884</v>
      </c>
      <c r="DW53" s="130">
        <v>50182</v>
      </c>
      <c r="DX53" s="127"/>
      <c r="DY53" s="127"/>
      <c r="DZ53" s="127"/>
      <c r="EA53" s="127"/>
      <c r="EB53" s="130">
        <v>15431</v>
      </c>
      <c r="EC53" s="130">
        <v>27238</v>
      </c>
      <c r="ED53" s="127"/>
      <c r="EE53" s="127"/>
      <c r="EF53" s="127"/>
      <c r="EG53" s="127"/>
      <c r="EH53" s="127"/>
      <c r="EI53" s="127"/>
      <c r="EJ53" s="127"/>
      <c r="EK53" s="130">
        <v>926528</v>
      </c>
      <c r="EL53" s="130">
        <v>202284</v>
      </c>
      <c r="EM53" s="127"/>
      <c r="EN53" s="127"/>
      <c r="EO53" s="127"/>
      <c r="EP53" s="127"/>
      <c r="EQ53" s="127"/>
      <c r="ER53" s="130">
        <v>138765</v>
      </c>
      <c r="ES53" s="130">
        <v>10346</v>
      </c>
      <c r="ET53" s="127"/>
      <c r="EU53" s="127"/>
      <c r="EV53" s="130">
        <v>23330</v>
      </c>
      <c r="EW53" s="130">
        <v>508397</v>
      </c>
      <c r="EX53" s="127"/>
      <c r="EY53" s="127"/>
      <c r="EZ53" s="750"/>
      <c r="FA53" s="130">
        <v>20096</v>
      </c>
      <c r="FB53" s="127"/>
      <c r="FC53" s="127"/>
      <c r="FD53" s="127"/>
      <c r="FE53" s="127"/>
      <c r="FF53" s="130">
        <v>75631</v>
      </c>
      <c r="FG53" s="127"/>
      <c r="FH53" s="130">
        <v>650065</v>
      </c>
      <c r="FI53" s="127"/>
      <c r="FJ53" s="130">
        <v>3794</v>
      </c>
      <c r="FK53" s="127"/>
      <c r="FL53" s="130">
        <v>473411</v>
      </c>
      <c r="FM53" s="127"/>
      <c r="FN53" s="127"/>
      <c r="FO53" s="127"/>
      <c r="FP53" s="127"/>
      <c r="FQ53" s="127"/>
      <c r="FR53" s="130">
        <v>7102</v>
      </c>
      <c r="FS53" s="127"/>
      <c r="FT53" s="127"/>
      <c r="FU53" s="130">
        <v>7305</v>
      </c>
      <c r="FV53" s="127"/>
      <c r="FW53" s="130">
        <v>2276</v>
      </c>
      <c r="FX53" s="130">
        <v>29936</v>
      </c>
      <c r="FY53" s="127"/>
      <c r="FZ53" s="127"/>
      <c r="GA53" s="127"/>
      <c r="GB53" s="127"/>
      <c r="GC53" s="127"/>
      <c r="GD53" s="130">
        <v>72174</v>
      </c>
      <c r="GE53" s="130">
        <v>143108</v>
      </c>
      <c r="GF53" s="130">
        <v>1075972</v>
      </c>
      <c r="GG53" s="130">
        <v>52610</v>
      </c>
      <c r="GH53" s="130">
        <v>15579</v>
      </c>
      <c r="GI53" s="130">
        <v>27485</v>
      </c>
      <c r="GJ53" s="127"/>
      <c r="GK53" s="127"/>
      <c r="GL53" s="127"/>
      <c r="GM53" s="127"/>
      <c r="GN53" s="127"/>
      <c r="GO53" s="127"/>
      <c r="GP53" s="127"/>
      <c r="GQ53" s="127"/>
      <c r="GR53" s="130">
        <v>887993</v>
      </c>
      <c r="GS53" s="127"/>
      <c r="GT53" s="130">
        <v>185715</v>
      </c>
      <c r="GU53" s="127"/>
      <c r="GV53" s="127"/>
      <c r="GW53" s="127"/>
      <c r="GX53" s="130">
        <v>27249</v>
      </c>
      <c r="GY53" s="127"/>
      <c r="GZ53" s="127"/>
      <c r="HA53" s="127"/>
      <c r="HB53" s="127"/>
      <c r="HC53" s="127"/>
      <c r="HD53" s="130">
        <v>154073</v>
      </c>
      <c r="HE53" s="130">
        <v>52468</v>
      </c>
      <c r="HF53" s="130">
        <v>13763</v>
      </c>
      <c r="HG53" s="127"/>
      <c r="HH53" s="127"/>
      <c r="HI53" s="127"/>
      <c r="HJ53" s="130">
        <v>29305</v>
      </c>
      <c r="HK53" s="127"/>
      <c r="HL53" s="127"/>
      <c r="HM53" s="127"/>
      <c r="HN53" s="127"/>
      <c r="HO53" s="130">
        <v>39510</v>
      </c>
      <c r="HP53" s="130">
        <v>497527</v>
      </c>
      <c r="HQ53" s="130">
        <v>10970</v>
      </c>
      <c r="HR53" s="127"/>
      <c r="HS53" s="127"/>
      <c r="HT53" s="127"/>
      <c r="HU53" s="127"/>
      <c r="HV53" s="325">
        <v>78498</v>
      </c>
      <c r="HW53" s="127"/>
      <c r="HX53" s="127"/>
      <c r="HY53" s="127"/>
      <c r="HZ53" s="127"/>
      <c r="IA53" s="127"/>
      <c r="IB53" s="130">
        <v>48762</v>
      </c>
      <c r="IC53" s="127"/>
      <c r="ID53" s="127"/>
      <c r="IE53" s="130">
        <v>71845</v>
      </c>
      <c r="IF53" s="127"/>
      <c r="IG53" s="127"/>
      <c r="IH53" s="127"/>
      <c r="II53" s="127"/>
      <c r="IJ53" s="127"/>
      <c r="IK53" s="130">
        <v>642306</v>
      </c>
      <c r="IL53" s="127"/>
      <c r="IM53" s="127"/>
      <c r="IN53" s="127"/>
      <c r="IO53" s="127"/>
      <c r="IP53" s="127"/>
      <c r="IQ53" s="127"/>
      <c r="IR53" s="127"/>
      <c r="IS53" s="127"/>
      <c r="IT53" s="127"/>
      <c r="IU53" s="130">
        <v>471028</v>
      </c>
      <c r="IV53" s="130">
        <v>29542</v>
      </c>
      <c r="IW53" s="127"/>
      <c r="IX53" s="127"/>
      <c r="IY53" s="127"/>
      <c r="IZ53" s="127"/>
      <c r="JA53" s="127"/>
      <c r="JB53" s="127"/>
      <c r="JC53" s="127"/>
      <c r="JD53" s="127"/>
      <c r="JE53" s="127"/>
      <c r="JF53" s="127"/>
      <c r="JG53" s="127"/>
      <c r="JH53" s="130">
        <v>72340</v>
      </c>
      <c r="JI53" s="130">
        <v>21012</v>
      </c>
      <c r="JJ53" s="127"/>
      <c r="JK53" s="127"/>
      <c r="JL53" s="130">
        <v>2583</v>
      </c>
      <c r="JM53" s="127"/>
      <c r="JN53" s="127"/>
      <c r="JO53" s="127"/>
      <c r="JP53" s="127"/>
      <c r="JQ53" s="127"/>
      <c r="JR53" s="127"/>
      <c r="JS53" s="130">
        <v>23602</v>
      </c>
      <c r="JT53" s="130">
        <v>57862</v>
      </c>
      <c r="JU53" s="127"/>
      <c r="JV53" s="127"/>
      <c r="JW53" s="127"/>
      <c r="JX53" s="127"/>
      <c r="JY53" s="127"/>
      <c r="JZ53" s="130">
        <v>63894</v>
      </c>
      <c r="KA53" s="130">
        <v>169778</v>
      </c>
      <c r="KB53" s="130">
        <v>1153318</v>
      </c>
      <c r="KC53" s="130">
        <v>50068</v>
      </c>
      <c r="KD53" s="127"/>
      <c r="KE53" s="127"/>
      <c r="KF53" s="127"/>
      <c r="KG53" s="127"/>
      <c r="KH53" s="130">
        <v>182583</v>
      </c>
      <c r="KI53" s="127"/>
      <c r="KJ53" s="127"/>
      <c r="KK53" s="130">
        <v>27715</v>
      </c>
      <c r="KL53" s="127"/>
      <c r="KM53" s="127"/>
      <c r="KN53" s="127"/>
      <c r="KO53" s="127"/>
      <c r="KP53" s="130">
        <v>52479</v>
      </c>
      <c r="KQ53" s="130">
        <v>9695</v>
      </c>
      <c r="KR53" s="130">
        <v>109952</v>
      </c>
      <c r="KS53" s="127"/>
      <c r="KT53" s="127"/>
      <c r="KU53" s="127"/>
      <c r="KV53" s="127"/>
      <c r="KW53" s="127"/>
      <c r="KX53" s="127"/>
      <c r="KY53" s="127"/>
      <c r="KZ53" s="127"/>
      <c r="LA53" s="127"/>
      <c r="LB53" s="127"/>
      <c r="LC53" s="127"/>
      <c r="LD53" s="127"/>
      <c r="LE53" s="130">
        <v>37722</v>
      </c>
      <c r="LF53" s="127"/>
      <c r="LG53" s="127"/>
      <c r="LH53" s="127"/>
      <c r="LI53" s="127"/>
      <c r="LJ53" s="130">
        <v>857796</v>
      </c>
      <c r="LK53" s="127"/>
      <c r="LL53" s="127"/>
      <c r="LM53" s="130">
        <v>311062</v>
      </c>
      <c r="LN53" s="127"/>
      <c r="LO53" s="130">
        <v>172740</v>
      </c>
      <c r="LP53" s="127"/>
      <c r="LQ53" s="127"/>
      <c r="LR53" s="127"/>
      <c r="LS53" s="130">
        <v>48260</v>
      </c>
      <c r="LT53" s="130">
        <v>32945</v>
      </c>
      <c r="LU53" s="127"/>
      <c r="LV53" s="127"/>
      <c r="LW53" s="127"/>
      <c r="LX53" s="127"/>
      <c r="LY53" s="127"/>
      <c r="LZ53" s="127"/>
      <c r="MA53" s="127"/>
      <c r="MB53" s="127"/>
      <c r="MC53" s="127"/>
      <c r="MD53" s="127"/>
      <c r="ME53" s="127"/>
      <c r="MF53" s="127"/>
      <c r="MG53" s="127"/>
      <c r="MH53" s="127"/>
      <c r="MI53" s="130">
        <v>313745</v>
      </c>
      <c r="MJ53" s="127"/>
      <c r="MK53" s="130">
        <v>152762</v>
      </c>
      <c r="ML53" s="130">
        <v>48806</v>
      </c>
      <c r="MM53" s="127"/>
      <c r="MN53" s="127"/>
      <c r="MO53" s="127"/>
      <c r="MP53" s="127"/>
      <c r="MR53" s="346">
        <f t="shared" si="7"/>
        <v>1761</v>
      </c>
      <c r="MS53" s="346">
        <f t="shared" si="8"/>
        <v>1153318</v>
      </c>
      <c r="MT53" s="325">
        <f t="shared" ref="MT53:MT84" si="11">MEDIAN($F53:$MP53)</f>
        <v>71671</v>
      </c>
      <c r="MU53" s="772">
        <f t="shared" si="9"/>
        <v>117</v>
      </c>
    </row>
    <row r="54" spans="1:359" ht="24" x14ac:dyDescent="0.35">
      <c r="A54" s="280" t="s">
        <v>116</v>
      </c>
      <c r="B54" s="46" t="s">
        <v>7</v>
      </c>
      <c r="C54" s="46" t="s">
        <v>157</v>
      </c>
      <c r="D54" s="65" t="s">
        <v>26</v>
      </c>
      <c r="E54" s="128">
        <f t="shared" si="10"/>
        <v>2615.4885733333335</v>
      </c>
      <c r="F54" s="325"/>
      <c r="G54" s="872">
        <v>5546</v>
      </c>
      <c r="H54" s="902"/>
      <c r="I54" s="872">
        <v>564</v>
      </c>
      <c r="J54" s="748">
        <v>1065</v>
      </c>
      <c r="K54" s="750">
        <v>78</v>
      </c>
      <c r="L54" s="750">
        <v>95</v>
      </c>
      <c r="M54" s="750">
        <v>18997</v>
      </c>
      <c r="N54" s="663">
        <v>163</v>
      </c>
      <c r="O54" s="750">
        <v>251</v>
      </c>
      <c r="P54" s="880">
        <v>937</v>
      </c>
      <c r="Q54" s="870">
        <v>327</v>
      </c>
      <c r="R54" s="841">
        <v>27.22</v>
      </c>
      <c r="S54" s="750">
        <v>955.53</v>
      </c>
      <c r="T54" s="663">
        <v>4237</v>
      </c>
      <c r="U54" s="878">
        <v>2091.4899999999998</v>
      </c>
      <c r="V54" s="661">
        <v>5744</v>
      </c>
      <c r="W54" s="806">
        <v>9</v>
      </c>
      <c r="X54" s="663">
        <v>508.4</v>
      </c>
      <c r="Y54" s="663">
        <v>975</v>
      </c>
      <c r="Z54" s="663">
        <v>72</v>
      </c>
      <c r="AA54" s="750">
        <v>675</v>
      </c>
      <c r="AB54" s="902"/>
      <c r="AC54" s="750">
        <v>3976.04</v>
      </c>
      <c r="AD54" s="391">
        <v>11145.75</v>
      </c>
      <c r="AE54" s="391">
        <v>564.27</v>
      </c>
      <c r="AF54" s="663"/>
      <c r="AG54" s="329">
        <v>1065</v>
      </c>
      <c r="AH54" s="750">
        <v>78</v>
      </c>
      <c r="AI54" s="391"/>
      <c r="AJ54" s="391">
        <v>95</v>
      </c>
      <c r="AK54" s="663">
        <v>18859</v>
      </c>
      <c r="AL54" s="391"/>
      <c r="AM54" s="391"/>
      <c r="AN54" s="391">
        <v>5142</v>
      </c>
      <c r="AO54" s="581">
        <v>251</v>
      </c>
      <c r="AP54" s="880">
        <v>704</v>
      </c>
      <c r="AQ54" s="391">
        <v>210</v>
      </c>
      <c r="AR54" s="495">
        <v>96.69</v>
      </c>
      <c r="AS54" s="841">
        <v>330</v>
      </c>
      <c r="AT54" s="129">
        <v>4009</v>
      </c>
      <c r="AU54" s="657">
        <v>27.22</v>
      </c>
      <c r="AV54" s="556">
        <v>4237</v>
      </c>
      <c r="AW54" s="750">
        <v>2069.16</v>
      </c>
      <c r="AX54" s="661">
        <v>8900</v>
      </c>
      <c r="AY54" s="391">
        <v>5743</v>
      </c>
      <c r="AZ54" s="523">
        <v>9</v>
      </c>
      <c r="BA54" s="432">
        <v>91</v>
      </c>
      <c r="BB54" s="338">
        <v>974.4</v>
      </c>
      <c r="BC54" s="391">
        <v>72</v>
      </c>
      <c r="BD54" s="663">
        <v>675</v>
      </c>
      <c r="BE54" s="391">
        <v>3976.12</v>
      </c>
      <c r="BF54" s="748">
        <v>1065</v>
      </c>
      <c r="BG54" s="240">
        <v>585</v>
      </c>
      <c r="BH54" s="127"/>
      <c r="BI54" s="127">
        <v>975</v>
      </c>
      <c r="BJ54" s="130">
        <v>3027</v>
      </c>
      <c r="BK54" s="149">
        <v>23331</v>
      </c>
      <c r="BL54" s="127"/>
      <c r="BM54" s="135"/>
      <c r="BN54" s="129">
        <v>5142</v>
      </c>
      <c r="BO54" s="149">
        <v>11352.129000000001</v>
      </c>
      <c r="BP54" s="880">
        <v>704</v>
      </c>
      <c r="BQ54" s="127"/>
      <c r="BR54" s="127">
        <v>327</v>
      </c>
      <c r="BS54" s="135">
        <v>96.69</v>
      </c>
      <c r="BT54" s="127"/>
      <c r="BU54" s="127"/>
      <c r="BV54" s="481">
        <v>4014</v>
      </c>
      <c r="BW54" s="127"/>
      <c r="BX54" s="127"/>
      <c r="BY54" s="338">
        <v>687</v>
      </c>
      <c r="BZ54" s="374"/>
      <c r="CA54" s="127"/>
      <c r="CB54" s="149">
        <v>11070</v>
      </c>
      <c r="CC54" s="127">
        <v>50</v>
      </c>
      <c r="CD54" s="127"/>
      <c r="CE54" s="127">
        <v>918</v>
      </c>
      <c r="CF54" s="556">
        <v>4237</v>
      </c>
      <c r="CG54" s="127"/>
      <c r="CH54" s="661">
        <v>8900</v>
      </c>
      <c r="CI54" s="536">
        <v>5743</v>
      </c>
      <c r="CJ54" s="408">
        <v>9228</v>
      </c>
      <c r="CK54" s="341"/>
      <c r="CL54" s="149">
        <v>974.4</v>
      </c>
      <c r="CM54" s="391">
        <v>675</v>
      </c>
      <c r="CN54" s="127">
        <v>121</v>
      </c>
      <c r="CO54" s="135">
        <v>378</v>
      </c>
      <c r="CP54" s="127">
        <v>587</v>
      </c>
      <c r="CQ54" s="391">
        <v>3979.42</v>
      </c>
      <c r="CR54" s="127">
        <v>855</v>
      </c>
      <c r="CS54" s="127">
        <v>25</v>
      </c>
      <c r="CT54" s="130">
        <v>12928</v>
      </c>
      <c r="CU54" s="127"/>
      <c r="CV54" s="748">
        <v>1065</v>
      </c>
      <c r="CW54" s="127">
        <v>585</v>
      </c>
      <c r="CX54" s="127">
        <v>972</v>
      </c>
      <c r="CY54" s="127">
        <v>159</v>
      </c>
      <c r="CZ54" s="127">
        <v>89</v>
      </c>
      <c r="DA54" s="130">
        <v>1428</v>
      </c>
      <c r="DB54" s="130">
        <v>2748</v>
      </c>
      <c r="DC54" s="130">
        <v>18591</v>
      </c>
      <c r="DD54" s="127">
        <v>93</v>
      </c>
      <c r="DE54" s="127">
        <v>400</v>
      </c>
      <c r="DF54" s="130">
        <v>8457</v>
      </c>
      <c r="DG54" s="880">
        <v>704</v>
      </c>
      <c r="DH54" s="127"/>
      <c r="DI54" s="127">
        <v>553</v>
      </c>
      <c r="DJ54" s="127">
        <v>286</v>
      </c>
      <c r="DK54" s="127"/>
      <c r="DL54" s="127">
        <v>414</v>
      </c>
      <c r="DM54" s="127"/>
      <c r="DN54" s="127">
        <v>153</v>
      </c>
      <c r="DO54" s="127"/>
      <c r="DP54" s="130">
        <v>1077</v>
      </c>
      <c r="DQ54" s="127"/>
      <c r="DR54" s="127"/>
      <c r="DS54" s="127">
        <v>650</v>
      </c>
      <c r="DT54" s="130">
        <v>1300</v>
      </c>
      <c r="DU54" s="130">
        <v>1901</v>
      </c>
      <c r="DV54" s="127"/>
      <c r="DW54" s="130">
        <v>1076</v>
      </c>
      <c r="DX54" s="127"/>
      <c r="DY54" s="127"/>
      <c r="DZ54" s="127"/>
      <c r="EA54" s="127"/>
      <c r="EB54" s="127">
        <v>366</v>
      </c>
      <c r="EC54" s="127">
        <v>918</v>
      </c>
      <c r="ED54" s="130">
        <v>20931</v>
      </c>
      <c r="EE54" s="127">
        <v>627</v>
      </c>
      <c r="EF54" s="127"/>
      <c r="EG54" s="127"/>
      <c r="EH54" s="130">
        <v>5833</v>
      </c>
      <c r="EI54" s="127">
        <v>9</v>
      </c>
      <c r="EJ54" s="130">
        <v>2828</v>
      </c>
      <c r="EK54" s="130">
        <v>9214</v>
      </c>
      <c r="EL54" s="127">
        <v>974</v>
      </c>
      <c r="EM54" s="127">
        <v>32</v>
      </c>
      <c r="EN54" s="127"/>
      <c r="EO54" s="127">
        <v>121</v>
      </c>
      <c r="EP54" s="127"/>
      <c r="EQ54" s="127"/>
      <c r="ER54" s="130">
        <v>2585</v>
      </c>
      <c r="ES54" s="127">
        <v>855</v>
      </c>
      <c r="ET54" s="130">
        <v>2939</v>
      </c>
      <c r="EU54" s="127">
        <v>169</v>
      </c>
      <c r="EV54" s="127">
        <v>564</v>
      </c>
      <c r="EW54" s="130">
        <v>12866</v>
      </c>
      <c r="EX54" s="127"/>
      <c r="EY54" s="127"/>
      <c r="EZ54" s="748">
        <v>1065</v>
      </c>
      <c r="FA54" s="127">
        <v>585</v>
      </c>
      <c r="FB54" s="127">
        <v>972</v>
      </c>
      <c r="FC54" s="127">
        <v>159</v>
      </c>
      <c r="FD54" s="127"/>
      <c r="FE54" s="127">
        <v>89</v>
      </c>
      <c r="FF54" s="130">
        <v>1428</v>
      </c>
      <c r="FG54" s="130">
        <v>2613</v>
      </c>
      <c r="FH54" s="130">
        <v>18591</v>
      </c>
      <c r="FI54" s="127">
        <v>93</v>
      </c>
      <c r="FJ54" s="127">
        <v>400</v>
      </c>
      <c r="FK54" s="127"/>
      <c r="FL54" s="130">
        <v>8421</v>
      </c>
      <c r="FM54" s="130">
        <v>3942</v>
      </c>
      <c r="FN54" s="127"/>
      <c r="FO54" s="127"/>
      <c r="FP54" s="127">
        <v>791</v>
      </c>
      <c r="FQ54" s="127">
        <v>553</v>
      </c>
      <c r="FR54" s="127">
        <v>327</v>
      </c>
      <c r="FS54" s="127">
        <v>96</v>
      </c>
      <c r="FT54" s="127"/>
      <c r="FU54" s="127">
        <v>110</v>
      </c>
      <c r="FV54" s="127">
        <v>414</v>
      </c>
      <c r="FW54" s="127">
        <v>153</v>
      </c>
      <c r="FX54" s="127"/>
      <c r="FY54" s="130">
        <v>1073</v>
      </c>
      <c r="FZ54" s="127"/>
      <c r="GA54" s="127"/>
      <c r="GB54" s="127"/>
      <c r="GC54" s="127"/>
      <c r="GD54" s="127">
        <v>598</v>
      </c>
      <c r="GE54" s="127"/>
      <c r="GF54" s="130">
        <v>10778</v>
      </c>
      <c r="GG54" s="130">
        <v>1076</v>
      </c>
      <c r="GH54" s="127">
        <v>366</v>
      </c>
      <c r="GI54" s="127">
        <v>918</v>
      </c>
      <c r="GJ54" s="127"/>
      <c r="GK54" s="130"/>
      <c r="GL54" s="127">
        <v>627</v>
      </c>
      <c r="GM54" s="127"/>
      <c r="GN54" s="127"/>
      <c r="GO54" s="130">
        <v>5833</v>
      </c>
      <c r="GP54" s="127">
        <v>9</v>
      </c>
      <c r="GQ54" s="127"/>
      <c r="GR54" s="130">
        <v>7617</v>
      </c>
      <c r="GS54" s="127">
        <v>952</v>
      </c>
      <c r="GT54" s="127">
        <v>974</v>
      </c>
      <c r="GU54" s="127">
        <v>397</v>
      </c>
      <c r="GV54" s="127">
        <v>31</v>
      </c>
      <c r="GW54" s="127">
        <v>508</v>
      </c>
      <c r="GX54" s="127">
        <v>393</v>
      </c>
      <c r="GY54" s="127">
        <v>121</v>
      </c>
      <c r="GZ54" s="127"/>
      <c r="HA54" s="127"/>
      <c r="HB54" s="127"/>
      <c r="HC54" s="127">
        <v>375</v>
      </c>
      <c r="HD54" s="130">
        <v>2585</v>
      </c>
      <c r="HE54" s="130">
        <v>1433</v>
      </c>
      <c r="HF54" s="127">
        <v>601</v>
      </c>
      <c r="HG54" s="130">
        <v>2509</v>
      </c>
      <c r="HH54" s="127">
        <v>169</v>
      </c>
      <c r="HI54" s="127"/>
      <c r="HJ54" s="127">
        <v>564</v>
      </c>
      <c r="HK54" s="127"/>
      <c r="HL54" s="127"/>
      <c r="HM54" s="127"/>
      <c r="HN54" s="127">
        <v>6</v>
      </c>
      <c r="HO54" s="130">
        <v>1549</v>
      </c>
      <c r="HP54" s="130">
        <v>12671</v>
      </c>
      <c r="HQ54" s="127">
        <v>55</v>
      </c>
      <c r="HR54" s="130">
        <v>2151</v>
      </c>
      <c r="HS54" s="127">
        <v>501</v>
      </c>
      <c r="HT54" s="127"/>
      <c r="HU54" s="127"/>
      <c r="HV54" s="325">
        <v>1097</v>
      </c>
      <c r="HW54" s="127">
        <v>972</v>
      </c>
      <c r="HX54" s="127">
        <v>159</v>
      </c>
      <c r="HY54" s="127">
        <v>153</v>
      </c>
      <c r="HZ54" s="127"/>
      <c r="IA54" s="127"/>
      <c r="IB54" s="127">
        <v>608</v>
      </c>
      <c r="IC54" s="127"/>
      <c r="ID54" s="127">
        <v>89</v>
      </c>
      <c r="IE54" s="130">
        <v>1428</v>
      </c>
      <c r="IF54" s="130">
        <v>2614</v>
      </c>
      <c r="IG54" s="127"/>
      <c r="IH54" s="127">
        <v>740</v>
      </c>
      <c r="II54" s="127"/>
      <c r="IJ54" s="127"/>
      <c r="IK54" s="130">
        <v>17261</v>
      </c>
      <c r="IL54" s="127">
        <v>93</v>
      </c>
      <c r="IM54" s="127"/>
      <c r="IN54" s="127">
        <v>215</v>
      </c>
      <c r="IO54" s="127"/>
      <c r="IP54" s="127">
        <v>102</v>
      </c>
      <c r="IQ54" s="127"/>
      <c r="IR54" s="130">
        <v>1136</v>
      </c>
      <c r="IS54" s="127"/>
      <c r="IT54" s="127"/>
      <c r="IU54" s="130">
        <v>8375</v>
      </c>
      <c r="IV54" s="127">
        <v>394</v>
      </c>
      <c r="IW54" s="130">
        <v>1290</v>
      </c>
      <c r="IX54" s="127"/>
      <c r="IY54" s="127"/>
      <c r="IZ54" s="127"/>
      <c r="JA54" s="130">
        <v>5826</v>
      </c>
      <c r="JB54" s="127"/>
      <c r="JC54" s="127">
        <v>96</v>
      </c>
      <c r="JD54" s="127">
        <v>370</v>
      </c>
      <c r="JE54" s="130">
        <v>1203</v>
      </c>
      <c r="JF54" s="127"/>
      <c r="JG54" s="127"/>
      <c r="JH54" s="127">
        <v>400</v>
      </c>
      <c r="JI54" s="130">
        <v>4025</v>
      </c>
      <c r="JJ54" s="130">
        <v>3123</v>
      </c>
      <c r="JK54" s="127">
        <v>130</v>
      </c>
      <c r="JL54" s="127">
        <v>165</v>
      </c>
      <c r="JM54" s="127"/>
      <c r="JN54" s="127"/>
      <c r="JO54" s="127"/>
      <c r="JP54" s="127"/>
      <c r="JQ54" s="130">
        <v>1073</v>
      </c>
      <c r="JR54" s="127"/>
      <c r="JS54" s="127"/>
      <c r="JT54" s="127"/>
      <c r="JU54" s="127"/>
      <c r="JV54" s="127"/>
      <c r="JW54" s="127"/>
      <c r="JX54" s="127"/>
      <c r="JY54" s="130">
        <v>1586</v>
      </c>
      <c r="JZ54" s="127">
        <v>600</v>
      </c>
      <c r="KA54" s="130">
        <v>1505</v>
      </c>
      <c r="KB54" s="130">
        <v>10778</v>
      </c>
      <c r="KC54" s="130">
        <v>1076</v>
      </c>
      <c r="KD54" s="130">
        <v>5826</v>
      </c>
      <c r="KE54" s="127"/>
      <c r="KF54" s="127"/>
      <c r="KG54" s="127"/>
      <c r="KH54" s="130">
        <v>2490</v>
      </c>
      <c r="KI54" s="127"/>
      <c r="KJ54" s="127"/>
      <c r="KK54" s="127">
        <v>960</v>
      </c>
      <c r="KL54" s="130">
        <v>20931</v>
      </c>
      <c r="KM54" s="130"/>
      <c r="KN54" s="127">
        <v>627</v>
      </c>
      <c r="KO54" s="127">
        <v>538</v>
      </c>
      <c r="KP54" s="127">
        <v>368</v>
      </c>
      <c r="KQ54" s="127">
        <v>209</v>
      </c>
      <c r="KR54" s="130">
        <v>1464</v>
      </c>
      <c r="KS54" s="127"/>
      <c r="KT54" s="127">
        <v>150</v>
      </c>
      <c r="KU54" s="127">
        <v>0</v>
      </c>
      <c r="KV54" s="127"/>
      <c r="KW54" s="127"/>
      <c r="KX54" s="127">
        <v>323</v>
      </c>
      <c r="KY54" s="130">
        <v>3445</v>
      </c>
      <c r="KZ54" s="127"/>
      <c r="LA54" s="127"/>
      <c r="LB54" s="127"/>
      <c r="LC54" s="127"/>
      <c r="LD54" s="130">
        <v>6483</v>
      </c>
      <c r="LE54" s="127">
        <v>684</v>
      </c>
      <c r="LF54" s="127">
        <v>9</v>
      </c>
      <c r="LG54" s="127">
        <v>426</v>
      </c>
      <c r="LH54" s="127"/>
      <c r="LI54" s="127">
        <v>76</v>
      </c>
      <c r="LJ54" s="130">
        <v>7608</v>
      </c>
      <c r="LK54" s="127"/>
      <c r="LL54" s="127"/>
      <c r="LM54" s="130">
        <v>4292</v>
      </c>
      <c r="LN54" s="127">
        <v>952</v>
      </c>
      <c r="LO54" s="130">
        <v>22375</v>
      </c>
      <c r="LP54" s="127">
        <v>397</v>
      </c>
      <c r="LQ54" s="127"/>
      <c r="LR54" s="127"/>
      <c r="LS54" s="130">
        <v>1625</v>
      </c>
      <c r="LT54" s="127">
        <v>258</v>
      </c>
      <c r="LU54" s="127"/>
      <c r="LV54" s="127">
        <v>591</v>
      </c>
      <c r="LW54" s="127">
        <v>508</v>
      </c>
      <c r="LX54" s="127"/>
      <c r="LY54" s="127"/>
      <c r="LZ54" s="127">
        <v>121</v>
      </c>
      <c r="MA54" s="127"/>
      <c r="MB54" s="127"/>
      <c r="MC54" s="127">
        <v>263</v>
      </c>
      <c r="MD54" s="127"/>
      <c r="ME54" s="127">
        <v>370</v>
      </c>
      <c r="MF54" s="127"/>
      <c r="MG54" s="127"/>
      <c r="MH54" s="127"/>
      <c r="MI54" s="127"/>
      <c r="MJ54" s="127"/>
      <c r="MK54" s="127"/>
      <c r="ML54" s="130">
        <v>1433</v>
      </c>
      <c r="MM54" s="127"/>
      <c r="MN54" s="127"/>
      <c r="MO54" s="130">
        <v>2466</v>
      </c>
      <c r="MP54" s="127">
        <v>169</v>
      </c>
      <c r="MR54" s="346">
        <f t="shared" si="7"/>
        <v>0</v>
      </c>
      <c r="MS54" s="346">
        <f t="shared" si="8"/>
        <v>23331</v>
      </c>
      <c r="MT54" s="325">
        <f t="shared" si="11"/>
        <v>704</v>
      </c>
      <c r="MU54" s="772">
        <f t="shared" si="9"/>
        <v>225</v>
      </c>
    </row>
    <row r="55" spans="1:359" ht="24" x14ac:dyDescent="0.35">
      <c r="A55" s="280" t="s">
        <v>117</v>
      </c>
      <c r="B55" s="40" t="s">
        <v>8</v>
      </c>
      <c r="C55" s="40" t="s">
        <v>157</v>
      </c>
      <c r="D55" s="67" t="s">
        <v>238</v>
      </c>
      <c r="E55" s="139">
        <f t="shared" si="10"/>
        <v>6843077.0620895522</v>
      </c>
      <c r="F55" s="328"/>
      <c r="G55" s="843">
        <v>9305528</v>
      </c>
      <c r="H55" s="904"/>
      <c r="I55" s="843">
        <v>1619011</v>
      </c>
      <c r="J55" s="507">
        <v>2351340</v>
      </c>
      <c r="K55" s="752">
        <v>1181966</v>
      </c>
      <c r="L55" s="752">
        <v>457615</v>
      </c>
      <c r="M55" s="752">
        <v>24666565</v>
      </c>
      <c r="N55" s="665">
        <v>67500</v>
      </c>
      <c r="O55" s="752">
        <v>845226</v>
      </c>
      <c r="P55" s="882">
        <v>4234709</v>
      </c>
      <c r="Q55" s="830">
        <v>1307605</v>
      </c>
      <c r="R55" s="843">
        <v>497347</v>
      </c>
      <c r="S55" s="752">
        <v>997941.63</v>
      </c>
      <c r="T55" s="665">
        <v>8893388</v>
      </c>
      <c r="U55" s="882"/>
      <c r="V55" s="458">
        <v>38557675</v>
      </c>
      <c r="W55" s="808">
        <v>234721</v>
      </c>
      <c r="X55" s="665"/>
      <c r="Y55" s="665">
        <v>8114685</v>
      </c>
      <c r="Z55" s="665">
        <v>630577</v>
      </c>
      <c r="AA55" s="752">
        <v>2398451</v>
      </c>
      <c r="AB55" s="904"/>
      <c r="AC55" s="800">
        <v>10828235.07</v>
      </c>
      <c r="AD55" s="393">
        <v>1432131</v>
      </c>
      <c r="AE55" s="393"/>
      <c r="AF55" s="665"/>
      <c r="AG55" s="172">
        <v>2070426</v>
      </c>
      <c r="AH55" s="752">
        <v>984638</v>
      </c>
      <c r="AI55" s="393"/>
      <c r="AJ55" s="393">
        <v>457678</v>
      </c>
      <c r="AK55" s="665">
        <v>22646672</v>
      </c>
      <c r="AL55" s="393"/>
      <c r="AM55" s="393"/>
      <c r="AN55" s="393">
        <v>15208320</v>
      </c>
      <c r="AO55" s="583">
        <v>692901</v>
      </c>
      <c r="AP55" s="882">
        <v>4148127</v>
      </c>
      <c r="AQ55" s="393">
        <v>2565333</v>
      </c>
      <c r="AR55" s="393">
        <v>998406.99</v>
      </c>
      <c r="AS55" s="843">
        <v>1297981</v>
      </c>
      <c r="AT55" s="148"/>
      <c r="AU55" s="630">
        <v>478788</v>
      </c>
      <c r="AV55" s="558">
        <v>6863230</v>
      </c>
      <c r="AW55" s="752">
        <v>4908105</v>
      </c>
      <c r="AX55" s="514">
        <v>34753563</v>
      </c>
      <c r="AY55" s="454">
        <v>38555844</v>
      </c>
      <c r="AZ55" s="525">
        <v>258086</v>
      </c>
      <c r="BA55" s="437">
        <v>742019</v>
      </c>
      <c r="BB55" s="340">
        <v>6494653</v>
      </c>
      <c r="BC55" s="393">
        <v>461237</v>
      </c>
      <c r="BD55" s="665">
        <v>2241348</v>
      </c>
      <c r="BE55" s="393">
        <v>11419469</v>
      </c>
      <c r="BF55" s="507">
        <v>2174947</v>
      </c>
      <c r="BG55" s="242">
        <v>1089342</v>
      </c>
      <c r="BH55" s="127"/>
      <c r="BI55" s="140">
        <v>2522194</v>
      </c>
      <c r="BJ55" s="127"/>
      <c r="BK55" s="148">
        <v>25563784</v>
      </c>
      <c r="BL55" s="127"/>
      <c r="BM55" s="135"/>
      <c r="BN55" s="160">
        <v>13591252</v>
      </c>
      <c r="BO55" s="167">
        <v>49903072</v>
      </c>
      <c r="BP55" s="882">
        <v>3843521</v>
      </c>
      <c r="BQ55" s="127"/>
      <c r="BR55" s="159">
        <v>2122868</v>
      </c>
      <c r="BS55" s="148">
        <v>930585.63</v>
      </c>
      <c r="BT55" s="140">
        <v>2023259</v>
      </c>
      <c r="BU55" s="127"/>
      <c r="BV55" s="479"/>
      <c r="BW55" s="127"/>
      <c r="BX55" s="127"/>
      <c r="BY55" s="340">
        <v>5560739</v>
      </c>
      <c r="BZ55" s="374"/>
      <c r="CA55" s="140">
        <v>2005729</v>
      </c>
      <c r="CB55" s="172">
        <v>12479106</v>
      </c>
      <c r="CC55" s="159"/>
      <c r="CD55" s="159"/>
      <c r="CE55" s="159">
        <v>423727</v>
      </c>
      <c r="CF55" s="558">
        <v>8848868</v>
      </c>
      <c r="CG55" s="159"/>
      <c r="CH55" s="514">
        <v>39591232</v>
      </c>
      <c r="CI55" s="700">
        <v>37076942</v>
      </c>
      <c r="CJ55" s="412">
        <v>45240763</v>
      </c>
      <c r="CK55" s="341"/>
      <c r="CL55" s="171">
        <v>7803435</v>
      </c>
      <c r="CM55" s="393">
        <v>1721393</v>
      </c>
      <c r="CN55" s="159"/>
      <c r="CO55" s="148">
        <v>2640045</v>
      </c>
      <c r="CP55" s="159"/>
      <c r="CQ55" s="393">
        <v>10567801</v>
      </c>
      <c r="CR55" s="159"/>
      <c r="CS55" s="159">
        <v>80678</v>
      </c>
      <c r="CT55" s="159"/>
      <c r="CU55" s="127"/>
      <c r="CV55" s="505">
        <v>2089830</v>
      </c>
      <c r="CW55" s="140">
        <v>1079424</v>
      </c>
      <c r="CX55" s="140">
        <v>2525026</v>
      </c>
      <c r="CY55" s="140">
        <v>424085</v>
      </c>
      <c r="CZ55" s="140">
        <v>636986</v>
      </c>
      <c r="DA55" s="140">
        <v>11483441</v>
      </c>
      <c r="DB55" s="140">
        <v>2429350</v>
      </c>
      <c r="DC55" s="140">
        <v>19111162</v>
      </c>
      <c r="DD55" s="140">
        <v>159347</v>
      </c>
      <c r="DE55" s="140">
        <v>60580</v>
      </c>
      <c r="DF55" s="140">
        <v>8112471</v>
      </c>
      <c r="DG55" s="882">
        <v>3239260</v>
      </c>
      <c r="DH55" s="127"/>
      <c r="DI55" s="127"/>
      <c r="DJ55" s="140">
        <v>6407651</v>
      </c>
      <c r="DK55" s="127"/>
      <c r="DL55" s="140">
        <v>2230792</v>
      </c>
      <c r="DM55" s="127"/>
      <c r="DN55" s="140">
        <v>1118331</v>
      </c>
      <c r="DO55" s="127"/>
      <c r="DP55" s="140">
        <v>2104050</v>
      </c>
      <c r="DQ55" s="127"/>
      <c r="DR55" s="127"/>
      <c r="DS55" s="140">
        <v>5606575</v>
      </c>
      <c r="DT55" s="140">
        <v>784183</v>
      </c>
      <c r="DU55" s="140">
        <v>11933570</v>
      </c>
      <c r="DV55" s="127"/>
      <c r="DW55" s="140">
        <v>4687133</v>
      </c>
      <c r="DX55" s="127"/>
      <c r="DY55" s="127"/>
      <c r="DZ55" s="127"/>
      <c r="EA55" s="127"/>
      <c r="EB55" s="127"/>
      <c r="EC55" s="140">
        <v>129173</v>
      </c>
      <c r="ED55" s="140">
        <v>6125026</v>
      </c>
      <c r="EE55" s="140">
        <v>3122034</v>
      </c>
      <c r="EF55" s="127"/>
      <c r="EG55" s="127"/>
      <c r="EH55" s="140">
        <v>10311755</v>
      </c>
      <c r="EI55" s="127"/>
      <c r="EJ55" s="127"/>
      <c r="EK55" s="140">
        <v>45203363</v>
      </c>
      <c r="EL55" s="127"/>
      <c r="EM55" s="140">
        <v>257154</v>
      </c>
      <c r="EN55" s="127"/>
      <c r="EO55" s="127"/>
      <c r="EP55" s="127"/>
      <c r="EQ55" s="127"/>
      <c r="ER55" s="140">
        <v>9232508</v>
      </c>
      <c r="ES55" s="127"/>
      <c r="ET55" s="140">
        <v>3154106</v>
      </c>
      <c r="EU55" s="127"/>
      <c r="EV55" s="140">
        <v>1705898</v>
      </c>
      <c r="EW55" s="140">
        <v>11559974</v>
      </c>
      <c r="EX55" s="127"/>
      <c r="EY55" s="127"/>
      <c r="EZ55" s="507">
        <v>1877150</v>
      </c>
      <c r="FA55" s="140">
        <v>1088061</v>
      </c>
      <c r="FB55" s="140">
        <v>2553984</v>
      </c>
      <c r="FC55" s="140">
        <v>325516</v>
      </c>
      <c r="FD55" s="127"/>
      <c r="FE55" s="140">
        <v>888736</v>
      </c>
      <c r="FF55" s="140">
        <v>10333449</v>
      </c>
      <c r="FG55" s="140">
        <v>2300654</v>
      </c>
      <c r="FH55" s="140">
        <v>20914630</v>
      </c>
      <c r="FI55" s="140">
        <v>185271</v>
      </c>
      <c r="FJ55" s="140">
        <v>515139</v>
      </c>
      <c r="FK55" s="127"/>
      <c r="FL55" s="140">
        <v>8069548</v>
      </c>
      <c r="FM55" s="140">
        <v>4981096</v>
      </c>
      <c r="FN55" s="127"/>
      <c r="FO55" s="127"/>
      <c r="FP55" s="127"/>
      <c r="FQ55" s="127"/>
      <c r="FR55" s="127"/>
      <c r="FS55" s="140">
        <v>862120</v>
      </c>
      <c r="FT55" s="127"/>
      <c r="FU55" s="140">
        <v>378230</v>
      </c>
      <c r="FV55" s="140">
        <v>2033145</v>
      </c>
      <c r="FW55" s="140">
        <v>1141617</v>
      </c>
      <c r="FX55" s="127"/>
      <c r="FY55" s="140">
        <v>1938950</v>
      </c>
      <c r="FZ55" s="127"/>
      <c r="GA55" s="127"/>
      <c r="GB55" s="127"/>
      <c r="GC55" s="127"/>
      <c r="GD55" s="140">
        <v>5827922</v>
      </c>
      <c r="GE55" s="127"/>
      <c r="GF55" s="140">
        <v>13396707</v>
      </c>
      <c r="GG55" s="140">
        <v>4487966</v>
      </c>
      <c r="GH55" s="127"/>
      <c r="GI55" s="140">
        <v>129584</v>
      </c>
      <c r="GJ55" s="140">
        <v>5365874</v>
      </c>
      <c r="GK55" s="140">
        <v>4765601</v>
      </c>
      <c r="GL55" s="140">
        <v>3082540</v>
      </c>
      <c r="GM55" s="127"/>
      <c r="GN55" s="127"/>
      <c r="GO55" s="140">
        <v>10164634</v>
      </c>
      <c r="GP55" s="127"/>
      <c r="GQ55" s="127"/>
      <c r="GR55" s="140">
        <v>42041075</v>
      </c>
      <c r="GS55" s="127"/>
      <c r="GT55" s="127"/>
      <c r="GU55" s="140">
        <v>1589569</v>
      </c>
      <c r="GV55" s="140">
        <v>259845</v>
      </c>
      <c r="GW55" s="140">
        <v>2254920</v>
      </c>
      <c r="GX55" s="140">
        <v>2236537</v>
      </c>
      <c r="GY55" s="127"/>
      <c r="GZ55" s="127"/>
      <c r="HA55" s="127"/>
      <c r="HB55" s="127"/>
      <c r="HC55" s="140">
        <v>2903949</v>
      </c>
      <c r="HD55" s="140">
        <v>6760180</v>
      </c>
      <c r="HE55" s="140">
        <v>198956</v>
      </c>
      <c r="HF55" s="140">
        <v>990400</v>
      </c>
      <c r="HG55" s="140">
        <v>3179878</v>
      </c>
      <c r="HH55" s="127"/>
      <c r="HI55" s="127"/>
      <c r="HJ55" s="127"/>
      <c r="HK55" s="127"/>
      <c r="HL55" s="127"/>
      <c r="HM55" s="127"/>
      <c r="HN55" s="127"/>
      <c r="HO55" s="127"/>
      <c r="HP55" s="127"/>
      <c r="HQ55" s="127"/>
      <c r="HR55" s="127"/>
      <c r="HS55" s="127"/>
      <c r="HT55" s="127"/>
      <c r="HU55" s="127"/>
      <c r="HV55" s="127"/>
      <c r="HW55" s="127"/>
      <c r="HX55" s="140">
        <v>319624</v>
      </c>
      <c r="HY55" s="127"/>
      <c r="HZ55" s="127"/>
      <c r="IA55" s="127"/>
      <c r="IB55" s="127"/>
      <c r="IC55" s="127"/>
      <c r="ID55" s="127"/>
      <c r="IE55" s="140">
        <v>10247579</v>
      </c>
      <c r="IF55" s="127"/>
      <c r="IG55" s="127"/>
      <c r="IH55" s="127"/>
      <c r="II55" s="127"/>
      <c r="IJ55" s="127"/>
      <c r="IK55" s="127"/>
      <c r="IL55" s="127"/>
      <c r="IM55" s="127"/>
      <c r="IN55" s="127"/>
      <c r="IO55" s="127"/>
      <c r="IP55" s="127"/>
      <c r="IQ55" s="127"/>
      <c r="IR55" s="127"/>
      <c r="IS55" s="127"/>
      <c r="IT55" s="127"/>
      <c r="IU55" s="127"/>
      <c r="IV55" s="127"/>
      <c r="IW55" s="127"/>
      <c r="IX55" s="127"/>
      <c r="IY55" s="127"/>
      <c r="IZ55" s="127"/>
      <c r="JA55" s="127"/>
      <c r="JB55" s="127"/>
      <c r="JC55" s="127"/>
      <c r="JD55" s="127"/>
      <c r="JE55" s="127"/>
      <c r="JF55" s="127"/>
      <c r="JG55" s="127"/>
      <c r="JH55" s="127"/>
      <c r="JI55" s="127"/>
      <c r="JJ55" s="127"/>
      <c r="JK55" s="127"/>
      <c r="JL55" s="127"/>
      <c r="JM55" s="127"/>
      <c r="JN55" s="127"/>
      <c r="JO55" s="127"/>
      <c r="JP55" s="127"/>
      <c r="JQ55" s="140">
        <v>1869276</v>
      </c>
      <c r="JR55" s="127"/>
      <c r="JS55" s="127"/>
      <c r="JT55" s="127"/>
      <c r="JU55" s="127"/>
      <c r="JV55" s="127"/>
      <c r="JW55" s="127"/>
      <c r="JX55" s="127"/>
      <c r="JY55" s="127"/>
      <c r="JZ55" s="127"/>
      <c r="KA55" s="127"/>
      <c r="KB55" s="127"/>
      <c r="KC55" s="127"/>
      <c r="KD55" s="127"/>
      <c r="KE55" s="127"/>
      <c r="KF55" s="127"/>
      <c r="KG55" s="127"/>
      <c r="KH55" s="127"/>
      <c r="KI55" s="127"/>
      <c r="KJ55" s="127"/>
      <c r="KK55" s="140">
        <v>99887</v>
      </c>
      <c r="KL55" s="127"/>
      <c r="KM55" s="127"/>
      <c r="KN55" s="140">
        <v>2713965</v>
      </c>
      <c r="KO55" s="127"/>
      <c r="KP55" s="127"/>
      <c r="KQ55" s="127"/>
      <c r="KR55" s="127"/>
      <c r="KS55" s="127"/>
      <c r="KT55" s="127"/>
      <c r="KU55" s="127"/>
      <c r="KV55" s="127"/>
      <c r="KW55" s="127"/>
      <c r="KX55" s="127"/>
      <c r="KY55" s="127"/>
      <c r="KZ55" s="127"/>
      <c r="LA55" s="127"/>
      <c r="LB55" s="127"/>
      <c r="LC55" s="127"/>
      <c r="LD55" s="127"/>
      <c r="LE55" s="127"/>
      <c r="LF55" s="127"/>
      <c r="LG55" s="127"/>
      <c r="LH55" s="127"/>
      <c r="LI55" s="127"/>
      <c r="LJ55" s="127"/>
      <c r="LK55" s="127"/>
      <c r="LL55" s="127"/>
      <c r="LM55" s="127"/>
      <c r="LN55" s="127"/>
      <c r="LO55" s="127"/>
      <c r="LP55" s="127"/>
      <c r="LQ55" s="127"/>
      <c r="LR55" s="127"/>
      <c r="LS55" s="127"/>
      <c r="LT55" s="127"/>
      <c r="LU55" s="127"/>
      <c r="LV55" s="127"/>
      <c r="LW55" s="127"/>
      <c r="LX55" s="127"/>
      <c r="LY55" s="127"/>
      <c r="LZ55" s="127"/>
      <c r="MA55" s="127"/>
      <c r="MB55" s="127"/>
      <c r="MC55" s="127"/>
      <c r="MD55" s="127"/>
      <c r="ME55" s="127"/>
      <c r="MF55" s="127"/>
      <c r="MG55" s="127"/>
      <c r="MH55" s="127"/>
      <c r="MI55" s="127"/>
      <c r="MJ55" s="127"/>
      <c r="MK55" s="127"/>
      <c r="ML55" s="127"/>
      <c r="MM55" s="127"/>
      <c r="MN55" s="127"/>
      <c r="MO55" s="127"/>
      <c r="MP55" s="127"/>
      <c r="MR55" s="350">
        <f t="shared" si="7"/>
        <v>60580</v>
      </c>
      <c r="MS55" s="350">
        <f t="shared" si="8"/>
        <v>49903072</v>
      </c>
      <c r="MT55" s="328">
        <f t="shared" si="11"/>
        <v>2374895.5</v>
      </c>
      <c r="MU55" s="772">
        <f t="shared" si="9"/>
        <v>134</v>
      </c>
    </row>
    <row r="56" spans="1:359" ht="29" x14ac:dyDescent="0.35">
      <c r="A56" s="280" t="s">
        <v>118</v>
      </c>
      <c r="B56" s="35" t="s">
        <v>63</v>
      </c>
      <c r="C56" s="35" t="s">
        <v>157</v>
      </c>
      <c r="D56" s="55" t="s">
        <v>66</v>
      </c>
      <c r="E56" s="128">
        <f t="shared" si="10"/>
        <v>143220.19736842104</v>
      </c>
      <c r="F56" s="325"/>
      <c r="G56" s="872">
        <v>44839</v>
      </c>
      <c r="H56" s="902"/>
      <c r="I56" s="872">
        <v>14394</v>
      </c>
      <c r="J56" s="750"/>
      <c r="K56" s="750">
        <v>346186</v>
      </c>
      <c r="L56" s="750">
        <v>18902</v>
      </c>
      <c r="M56" s="750">
        <v>755000</v>
      </c>
      <c r="N56" s="663">
        <v>7625</v>
      </c>
      <c r="O56" s="750"/>
      <c r="P56" s="880"/>
      <c r="Q56" s="834">
        <v>49062</v>
      </c>
      <c r="R56" s="841">
        <v>29393</v>
      </c>
      <c r="S56" s="750">
        <v>14315</v>
      </c>
      <c r="T56" s="663">
        <v>88869</v>
      </c>
      <c r="U56" s="883">
        <v>243999</v>
      </c>
      <c r="V56" s="695">
        <v>57912</v>
      </c>
      <c r="W56" s="806">
        <v>29393</v>
      </c>
      <c r="X56" s="663">
        <v>36285</v>
      </c>
      <c r="Y56" s="663">
        <v>60855</v>
      </c>
      <c r="Z56" s="663">
        <v>16112</v>
      </c>
      <c r="AA56" s="750">
        <v>859</v>
      </c>
      <c r="AB56" s="902"/>
      <c r="AC56" s="750">
        <v>340311</v>
      </c>
      <c r="AD56" s="391"/>
      <c r="AE56" s="391">
        <v>7744</v>
      </c>
      <c r="AF56" s="663"/>
      <c r="AG56" s="520"/>
      <c r="AH56" s="750">
        <v>333144</v>
      </c>
      <c r="AI56" s="391">
        <v>451</v>
      </c>
      <c r="AJ56" s="391">
        <v>16822</v>
      </c>
      <c r="AK56" s="663">
        <v>743040</v>
      </c>
      <c r="AL56" s="391"/>
      <c r="AM56" s="391"/>
      <c r="AN56" s="391">
        <v>149842</v>
      </c>
      <c r="AO56" s="581"/>
      <c r="AP56" s="880"/>
      <c r="AQ56" s="391"/>
      <c r="AR56" s="391">
        <v>841</v>
      </c>
      <c r="AS56" s="841">
        <v>51588</v>
      </c>
      <c r="AT56" s="129">
        <v>16914</v>
      </c>
      <c r="AU56" s="628"/>
      <c r="AV56" s="556">
        <v>107899</v>
      </c>
      <c r="AW56" s="750"/>
      <c r="AX56" s="661">
        <v>702642</v>
      </c>
      <c r="AY56" s="391">
        <v>68363</v>
      </c>
      <c r="AZ56" s="523">
        <v>28791</v>
      </c>
      <c r="BA56" s="432">
        <v>7512</v>
      </c>
      <c r="BB56" s="338">
        <v>46873</v>
      </c>
      <c r="BC56" s="391">
        <v>10075</v>
      </c>
      <c r="BD56" s="663"/>
      <c r="BE56" s="391">
        <v>326977</v>
      </c>
      <c r="BF56" s="750"/>
      <c r="BG56" s="240">
        <v>651580</v>
      </c>
      <c r="BH56" s="130">
        <v>1301</v>
      </c>
      <c r="BI56" s="127"/>
      <c r="BJ56" s="130">
        <v>32196</v>
      </c>
      <c r="BK56" s="149">
        <v>168488</v>
      </c>
      <c r="BL56" s="127"/>
      <c r="BM56" s="135"/>
      <c r="BN56" s="129">
        <v>155623</v>
      </c>
      <c r="BO56" s="125">
        <v>41873</v>
      </c>
      <c r="BP56" s="880"/>
      <c r="BQ56" s="127"/>
      <c r="BR56" s="127"/>
      <c r="BS56" s="135">
        <v>1007</v>
      </c>
      <c r="BT56" s="130">
        <v>307805</v>
      </c>
      <c r="BU56" s="127"/>
      <c r="BV56" s="475"/>
      <c r="BW56" s="127"/>
      <c r="BX56" s="127"/>
      <c r="BY56" s="338">
        <v>25613</v>
      </c>
      <c r="BZ56" s="374"/>
      <c r="CA56" s="130">
        <v>1376</v>
      </c>
      <c r="CB56" s="149">
        <v>29764</v>
      </c>
      <c r="CC56" s="127"/>
      <c r="CD56" s="127"/>
      <c r="CE56" s="130">
        <v>84630</v>
      </c>
      <c r="CF56" s="556">
        <v>107899</v>
      </c>
      <c r="CG56" s="127"/>
      <c r="CH56" s="661">
        <v>702000</v>
      </c>
      <c r="CI56" s="536">
        <v>57611</v>
      </c>
      <c r="CJ56" s="408">
        <v>75448</v>
      </c>
      <c r="CK56" s="341"/>
      <c r="CL56" s="135">
        <v>46737</v>
      </c>
      <c r="CM56" s="391"/>
      <c r="CN56" s="127"/>
      <c r="CO56" s="135"/>
      <c r="CP56" s="127"/>
      <c r="CQ56" s="391">
        <v>309361</v>
      </c>
      <c r="CR56" s="130">
        <v>45000</v>
      </c>
      <c r="CS56" s="130">
        <v>7491</v>
      </c>
      <c r="CT56" s="127"/>
      <c r="CU56" s="127"/>
      <c r="CV56" s="750"/>
      <c r="CW56" s="127"/>
      <c r="CX56" s="127"/>
      <c r="CY56" s="130">
        <v>9215</v>
      </c>
      <c r="CZ56" s="130">
        <v>34700</v>
      </c>
      <c r="DA56" s="127"/>
      <c r="DB56" s="130">
        <v>39830</v>
      </c>
      <c r="DC56" s="130">
        <v>630214</v>
      </c>
      <c r="DD56" s="130">
        <v>9696</v>
      </c>
      <c r="DE56" s="127"/>
      <c r="DF56" s="130">
        <v>116070</v>
      </c>
      <c r="DG56" s="880"/>
      <c r="DH56" s="127"/>
      <c r="DI56" s="127"/>
      <c r="DJ56" s="130">
        <v>37915</v>
      </c>
      <c r="DK56" s="127"/>
      <c r="DL56" s="130">
        <v>432319</v>
      </c>
      <c r="DM56" s="127"/>
      <c r="DN56" s="130">
        <v>9876</v>
      </c>
      <c r="DO56" s="130">
        <v>307656</v>
      </c>
      <c r="DP56" s="127"/>
      <c r="DQ56" s="127"/>
      <c r="DR56" s="127"/>
      <c r="DS56" s="127"/>
      <c r="DT56" s="130">
        <v>8755</v>
      </c>
      <c r="DU56" s="130">
        <v>89002</v>
      </c>
      <c r="DV56" s="127"/>
      <c r="DW56" s="127"/>
      <c r="DX56" s="127"/>
      <c r="DY56" s="127"/>
      <c r="DZ56" s="127"/>
      <c r="EA56" s="127"/>
      <c r="EB56" s="127"/>
      <c r="EC56" s="127"/>
      <c r="ED56" s="130">
        <v>70703</v>
      </c>
      <c r="EE56" s="130">
        <v>87370</v>
      </c>
      <c r="EF56" s="127"/>
      <c r="EG56" s="127"/>
      <c r="EH56" s="130">
        <v>85206</v>
      </c>
      <c r="EI56" s="127"/>
      <c r="EJ56" s="127"/>
      <c r="EK56" s="130">
        <v>132326</v>
      </c>
      <c r="EL56" s="130">
        <v>46415</v>
      </c>
      <c r="EM56" s="127"/>
      <c r="EN56" s="127"/>
      <c r="EO56" s="127"/>
      <c r="EP56" s="127"/>
      <c r="EQ56" s="127"/>
      <c r="ER56" s="130">
        <v>316070</v>
      </c>
      <c r="ES56" s="130">
        <v>45000</v>
      </c>
      <c r="ET56" s="127"/>
      <c r="EU56" s="130">
        <v>18662</v>
      </c>
      <c r="EV56" s="127"/>
      <c r="EW56" s="127"/>
      <c r="EX56" s="127"/>
      <c r="EY56" s="127"/>
      <c r="EZ56" s="750"/>
      <c r="FA56" s="127"/>
      <c r="FB56" s="127"/>
      <c r="FC56" s="130">
        <v>9025</v>
      </c>
      <c r="FD56" s="127"/>
      <c r="FE56" s="130">
        <v>34600</v>
      </c>
      <c r="FF56" s="127"/>
      <c r="FG56" s="130">
        <v>39220</v>
      </c>
      <c r="FH56" s="130">
        <v>598259</v>
      </c>
      <c r="FI56" s="130">
        <v>8230</v>
      </c>
      <c r="FJ56" s="127"/>
      <c r="FK56" s="127"/>
      <c r="FL56" s="130">
        <v>179963</v>
      </c>
      <c r="FM56" s="130">
        <v>7854</v>
      </c>
      <c r="FN56" s="127"/>
      <c r="FO56" s="127"/>
      <c r="FP56" s="127"/>
      <c r="FQ56" s="127"/>
      <c r="FR56" s="127"/>
      <c r="FS56" s="127">
        <v>983</v>
      </c>
      <c r="FT56" s="127"/>
      <c r="FU56" s="130">
        <v>57948</v>
      </c>
      <c r="FV56" s="130">
        <v>484218</v>
      </c>
      <c r="FW56" s="130">
        <v>10164</v>
      </c>
      <c r="FX56" s="130">
        <v>256692</v>
      </c>
      <c r="FY56" s="127"/>
      <c r="FZ56" s="127"/>
      <c r="GA56" s="127"/>
      <c r="GB56" s="127"/>
      <c r="GC56" s="127"/>
      <c r="GD56" s="130">
        <v>24895</v>
      </c>
      <c r="GE56" s="127"/>
      <c r="GF56" s="130">
        <v>28253</v>
      </c>
      <c r="GG56" s="127"/>
      <c r="GH56" s="127"/>
      <c r="GI56" s="130">
        <v>150000</v>
      </c>
      <c r="GJ56" s="130">
        <v>136255</v>
      </c>
      <c r="GK56" s="127"/>
      <c r="GL56" s="130">
        <v>92595</v>
      </c>
      <c r="GM56" s="127"/>
      <c r="GN56" s="127"/>
      <c r="GO56" s="130">
        <v>91900</v>
      </c>
      <c r="GP56" s="127"/>
      <c r="GQ56" s="127"/>
      <c r="GR56" s="130">
        <v>55466</v>
      </c>
      <c r="GS56" s="130">
        <v>3820</v>
      </c>
      <c r="GT56" s="127"/>
      <c r="GU56" s="130">
        <v>8520</v>
      </c>
      <c r="GV56" s="127"/>
      <c r="GW56" s="130">
        <v>3245</v>
      </c>
      <c r="GX56" s="130">
        <v>192300</v>
      </c>
      <c r="GY56" s="127"/>
      <c r="GZ56" s="127"/>
      <c r="HA56" s="127"/>
      <c r="HB56" s="127"/>
      <c r="HC56" s="130">
        <v>900000</v>
      </c>
      <c r="HD56" s="130">
        <v>311000</v>
      </c>
      <c r="HE56" s="130">
        <v>25487</v>
      </c>
      <c r="HF56" s="130">
        <v>11000</v>
      </c>
      <c r="HG56" s="127"/>
      <c r="HH56" s="130">
        <v>22274</v>
      </c>
      <c r="HI56" s="127"/>
      <c r="HJ56" s="127"/>
      <c r="HK56" s="127"/>
      <c r="HL56" s="127"/>
      <c r="HM56" s="127"/>
      <c r="HN56" s="127"/>
      <c r="HO56" s="130">
        <v>98782</v>
      </c>
      <c r="HP56" s="130">
        <v>469334</v>
      </c>
      <c r="HQ56" s="127"/>
      <c r="HR56" s="127"/>
      <c r="HS56" s="130">
        <v>9108</v>
      </c>
      <c r="HT56" s="127"/>
      <c r="HU56" s="127"/>
      <c r="HV56" s="325">
        <v>48208</v>
      </c>
      <c r="HW56" s="130">
        <v>186114</v>
      </c>
      <c r="HX56" s="130">
        <v>9264</v>
      </c>
      <c r="HY56" s="127"/>
      <c r="HZ56" s="127"/>
      <c r="IA56" s="127"/>
      <c r="IB56" s="127"/>
      <c r="IC56" s="127"/>
      <c r="ID56" s="130">
        <v>474672</v>
      </c>
      <c r="IE56" s="127"/>
      <c r="IF56" s="130">
        <v>34197</v>
      </c>
      <c r="IG56" s="127"/>
      <c r="IH56" s="130">
        <v>266000</v>
      </c>
      <c r="II56" s="127"/>
      <c r="IJ56" s="127"/>
      <c r="IK56" s="130">
        <v>441780</v>
      </c>
      <c r="IL56" s="127"/>
      <c r="IM56" s="127"/>
      <c r="IN56" s="127"/>
      <c r="IO56" s="127"/>
      <c r="IP56" s="130">
        <v>62941</v>
      </c>
      <c r="IQ56" s="127"/>
      <c r="IR56" s="127"/>
      <c r="IS56" s="127"/>
      <c r="IT56" s="127"/>
      <c r="IU56" s="130">
        <v>276302</v>
      </c>
      <c r="IV56" s="130">
        <v>61941</v>
      </c>
      <c r="IW56" s="130">
        <v>392281</v>
      </c>
      <c r="IX56" s="127"/>
      <c r="IY56" s="127"/>
      <c r="IZ56" s="127"/>
      <c r="JA56" s="130">
        <v>67174</v>
      </c>
      <c r="JB56" s="127"/>
      <c r="JC56" s="127"/>
      <c r="JD56" s="130">
        <v>104054</v>
      </c>
      <c r="JE56" s="130">
        <v>726530</v>
      </c>
      <c r="JF56" s="127"/>
      <c r="JG56" s="127"/>
      <c r="JH56" s="130">
        <v>302950</v>
      </c>
      <c r="JI56" s="130">
        <v>15860</v>
      </c>
      <c r="JJ56" s="130">
        <v>22231</v>
      </c>
      <c r="JK56" s="130">
        <v>5523</v>
      </c>
      <c r="JL56" s="130">
        <v>26025</v>
      </c>
      <c r="JM56" s="127"/>
      <c r="JN56" s="127"/>
      <c r="JO56" s="127"/>
      <c r="JP56" s="130">
        <v>302892</v>
      </c>
      <c r="JQ56" s="127"/>
      <c r="JR56" s="127"/>
      <c r="JS56" s="127"/>
      <c r="JT56" s="127"/>
      <c r="JU56" s="127"/>
      <c r="JV56" s="127"/>
      <c r="JW56" s="127"/>
      <c r="JX56" s="127"/>
      <c r="JY56" s="130">
        <v>183000</v>
      </c>
      <c r="JZ56" s="130">
        <v>183246</v>
      </c>
      <c r="KA56" s="130">
        <v>8452</v>
      </c>
      <c r="KB56" s="127"/>
      <c r="KC56" s="127"/>
      <c r="KD56" s="130">
        <v>67174</v>
      </c>
      <c r="KE56" s="127"/>
      <c r="KF56" s="127"/>
      <c r="KG56" s="127"/>
      <c r="KH56" s="130">
        <v>29924</v>
      </c>
      <c r="KI56" s="127"/>
      <c r="KJ56" s="127"/>
      <c r="KK56" s="130">
        <v>140000</v>
      </c>
      <c r="KL56" s="130">
        <v>77267</v>
      </c>
      <c r="KM56" s="127"/>
      <c r="KN56" s="130">
        <v>80097</v>
      </c>
      <c r="KO56" s="130">
        <v>57999</v>
      </c>
      <c r="KP56" s="127"/>
      <c r="KQ56" s="130">
        <v>289626</v>
      </c>
      <c r="KR56" s="130">
        <v>258816</v>
      </c>
      <c r="KS56" s="127"/>
      <c r="KT56" s="127"/>
      <c r="KU56" s="127"/>
      <c r="KV56" s="127"/>
      <c r="KW56" s="127"/>
      <c r="KX56" s="127"/>
      <c r="KY56" s="127"/>
      <c r="KZ56" s="127"/>
      <c r="LA56" s="127"/>
      <c r="LB56" s="127"/>
      <c r="LC56" s="127"/>
      <c r="LD56" s="130">
        <v>86978</v>
      </c>
      <c r="LE56" s="127"/>
      <c r="LF56" s="130">
        <v>380656</v>
      </c>
      <c r="LG56" s="130">
        <v>23482</v>
      </c>
      <c r="LH56" s="127"/>
      <c r="LI56" s="130">
        <v>13054</v>
      </c>
      <c r="LJ56" s="130">
        <v>868866</v>
      </c>
      <c r="LK56" s="127"/>
      <c r="LL56" s="127"/>
      <c r="LM56" s="130">
        <v>220030</v>
      </c>
      <c r="LN56" s="130">
        <v>6306</v>
      </c>
      <c r="LO56" s="127"/>
      <c r="LP56" s="130">
        <v>8485</v>
      </c>
      <c r="LQ56" s="127"/>
      <c r="LR56" s="127"/>
      <c r="LS56" s="127"/>
      <c r="LT56" s="130">
        <v>41561</v>
      </c>
      <c r="LU56" s="127"/>
      <c r="LV56" s="130">
        <v>120001</v>
      </c>
      <c r="LW56" s="130">
        <v>2526</v>
      </c>
      <c r="LX56" s="127"/>
      <c r="LY56" s="127"/>
      <c r="LZ56" s="127"/>
      <c r="MA56" s="127"/>
      <c r="MB56" s="127"/>
      <c r="MC56" s="130">
        <v>8307</v>
      </c>
      <c r="MD56" s="127"/>
      <c r="ME56" s="127"/>
      <c r="MF56" s="127"/>
      <c r="MG56" s="127"/>
      <c r="MH56" s="127"/>
      <c r="MI56" s="127"/>
      <c r="MJ56" s="127"/>
      <c r="MK56" s="130">
        <v>264285</v>
      </c>
      <c r="ML56" s="130">
        <v>25886</v>
      </c>
      <c r="MM56" s="127"/>
      <c r="MN56" s="127"/>
      <c r="MO56" s="127"/>
      <c r="MP56" s="130">
        <v>21485</v>
      </c>
      <c r="MR56" s="346">
        <f t="shared" si="7"/>
        <v>451</v>
      </c>
      <c r="MS56" s="346">
        <f t="shared" si="8"/>
        <v>900000</v>
      </c>
      <c r="MT56" s="325">
        <f t="shared" si="11"/>
        <v>56538.5</v>
      </c>
      <c r="MU56" s="772">
        <f t="shared" si="9"/>
        <v>152</v>
      </c>
    </row>
    <row r="57" spans="1:359" ht="29" x14ac:dyDescent="0.35">
      <c r="A57" s="280" t="s">
        <v>119</v>
      </c>
      <c r="B57" s="36" t="s">
        <v>6</v>
      </c>
      <c r="C57" s="36" t="s">
        <v>157</v>
      </c>
      <c r="D57" s="56" t="s">
        <v>208</v>
      </c>
      <c r="E57" s="132">
        <f t="shared" si="10"/>
        <v>0.80974306122449002</v>
      </c>
      <c r="F57" s="326"/>
      <c r="G57" s="842">
        <v>0.60499999999999998</v>
      </c>
      <c r="H57" s="903"/>
      <c r="I57" s="842"/>
      <c r="J57" s="751"/>
      <c r="K57" s="751"/>
      <c r="L57" s="751">
        <v>0.91</v>
      </c>
      <c r="M57" s="751">
        <v>0.74</v>
      </c>
      <c r="N57" s="664">
        <v>0.91</v>
      </c>
      <c r="O57" s="751"/>
      <c r="P57" s="889">
        <v>0.65</v>
      </c>
      <c r="Q57" s="826"/>
      <c r="R57" s="842">
        <v>0.78</v>
      </c>
      <c r="S57" s="751">
        <v>0.83</v>
      </c>
      <c r="T57" s="664">
        <v>0.57999999999999996</v>
      </c>
      <c r="U57" s="881">
        <v>0.91</v>
      </c>
      <c r="V57" s="696"/>
      <c r="W57" s="807">
        <v>0.78</v>
      </c>
      <c r="X57" s="664"/>
      <c r="Y57" s="664">
        <v>0.9</v>
      </c>
      <c r="Z57" s="664">
        <v>0.77300000000000002</v>
      </c>
      <c r="AA57" s="751">
        <v>0.93</v>
      </c>
      <c r="AB57" s="903"/>
      <c r="AC57" s="751">
        <v>0.69</v>
      </c>
      <c r="AD57" s="392"/>
      <c r="AE57" s="392"/>
      <c r="AF57" s="664"/>
      <c r="AG57" s="144"/>
      <c r="AH57" s="751">
        <v>0.92</v>
      </c>
      <c r="AI57" s="392"/>
      <c r="AJ57" s="392">
        <v>0.92</v>
      </c>
      <c r="AK57" s="664"/>
      <c r="AL57" s="392"/>
      <c r="AM57" s="392"/>
      <c r="AN57" s="392"/>
      <c r="AO57" s="582"/>
      <c r="AP57" s="889">
        <v>0.65</v>
      </c>
      <c r="AQ57" s="392">
        <v>0.89</v>
      </c>
      <c r="AR57" s="392">
        <v>0.83</v>
      </c>
      <c r="AS57" s="842">
        <v>0.89</v>
      </c>
      <c r="AT57" s="144"/>
      <c r="AU57" s="629"/>
      <c r="AV57" s="557">
        <v>0.59</v>
      </c>
      <c r="AW57" s="751">
        <v>0.91830000000000001</v>
      </c>
      <c r="AX57" s="664">
        <v>0.7</v>
      </c>
      <c r="AY57" s="449">
        <v>0.8</v>
      </c>
      <c r="AZ57" s="524"/>
      <c r="BA57" s="436"/>
      <c r="BB57" s="339">
        <v>0.9</v>
      </c>
      <c r="BC57" s="392">
        <v>0.77251999999999998</v>
      </c>
      <c r="BD57" s="664">
        <v>0.92</v>
      </c>
      <c r="BE57" s="392"/>
      <c r="BF57" s="751"/>
      <c r="BG57" s="246">
        <v>0.93</v>
      </c>
      <c r="BH57" s="132" t="s">
        <v>337</v>
      </c>
      <c r="BI57" s="132" t="s">
        <v>337</v>
      </c>
      <c r="BJ57" s="132" t="s">
        <v>337</v>
      </c>
      <c r="BK57" s="143">
        <v>0.71</v>
      </c>
      <c r="BL57" s="132" t="s">
        <v>337</v>
      </c>
      <c r="BM57" s="144"/>
      <c r="BN57" s="144"/>
      <c r="BO57" s="134">
        <v>0.61599999999999999</v>
      </c>
      <c r="BP57" s="881">
        <v>0.65</v>
      </c>
      <c r="BQ57" s="132" t="s">
        <v>337</v>
      </c>
      <c r="BR57" s="326">
        <v>0.79</v>
      </c>
      <c r="BS57" s="144">
        <v>0.83</v>
      </c>
      <c r="BT57" s="132" t="s">
        <v>337</v>
      </c>
      <c r="BU57" s="132" t="s">
        <v>337</v>
      </c>
      <c r="BV57" s="476"/>
      <c r="BW57" s="132" t="s">
        <v>337</v>
      </c>
      <c r="BX57" s="132" t="s">
        <v>337</v>
      </c>
      <c r="BY57" s="339">
        <v>0.8</v>
      </c>
      <c r="BZ57" s="378" t="s">
        <v>337</v>
      </c>
      <c r="CA57" s="132" t="s">
        <v>337</v>
      </c>
      <c r="CB57" s="144"/>
      <c r="CC57" s="132" t="s">
        <v>337</v>
      </c>
      <c r="CD57" s="132" t="s">
        <v>337</v>
      </c>
      <c r="CE57" s="132" t="s">
        <v>337</v>
      </c>
      <c r="CF57" s="557">
        <v>0.57999999999999996</v>
      </c>
      <c r="CG57" s="132" t="s">
        <v>337</v>
      </c>
      <c r="CH57" s="664">
        <v>0.63</v>
      </c>
      <c r="CI57" s="717">
        <v>0.8</v>
      </c>
      <c r="CJ57" s="415"/>
      <c r="CK57" s="339"/>
      <c r="CL57" s="144"/>
      <c r="CM57" s="392">
        <v>0.92</v>
      </c>
      <c r="CN57" s="132" t="s">
        <v>337</v>
      </c>
      <c r="CO57" s="144"/>
      <c r="CP57" s="132" t="s">
        <v>337</v>
      </c>
      <c r="CQ57" s="246">
        <v>0.66</v>
      </c>
      <c r="CR57" s="132">
        <v>0.8</v>
      </c>
      <c r="CS57" s="132" t="s">
        <v>337</v>
      </c>
      <c r="CT57" s="132" t="s">
        <v>337</v>
      </c>
      <c r="CU57" s="132" t="s">
        <v>337</v>
      </c>
      <c r="CV57" s="751"/>
      <c r="CW57" s="132">
        <v>0.94</v>
      </c>
      <c r="CX57" s="132" t="s">
        <v>337</v>
      </c>
      <c r="CY57" s="132" t="s">
        <v>337</v>
      </c>
      <c r="CZ57" s="132">
        <v>0.8899999999999999</v>
      </c>
      <c r="DA57" s="132" t="s">
        <v>337</v>
      </c>
      <c r="DB57" s="132">
        <v>0.95</v>
      </c>
      <c r="DC57" s="132">
        <v>0.71000000000000008</v>
      </c>
      <c r="DD57" s="132" t="s">
        <v>337</v>
      </c>
      <c r="DE57" s="132" t="s">
        <v>337</v>
      </c>
      <c r="DF57" s="132" t="s">
        <v>337</v>
      </c>
      <c r="DG57" s="881"/>
      <c r="DH57" s="132" t="s">
        <v>337</v>
      </c>
      <c r="DI57" s="132" t="s">
        <v>337</v>
      </c>
      <c r="DJ57" s="132" t="s">
        <v>337</v>
      </c>
      <c r="DK57" s="132" t="s">
        <v>337</v>
      </c>
      <c r="DL57" s="132" t="s">
        <v>337</v>
      </c>
      <c r="DM57" s="132" t="s">
        <v>337</v>
      </c>
      <c r="DN57" s="132" t="s">
        <v>337</v>
      </c>
      <c r="DO57" s="132" t="s">
        <v>337</v>
      </c>
      <c r="DP57" s="132" t="s">
        <v>337</v>
      </c>
      <c r="DQ57" s="132" t="s">
        <v>337</v>
      </c>
      <c r="DR57" s="132" t="s">
        <v>337</v>
      </c>
      <c r="DS57" s="132">
        <v>0.74</v>
      </c>
      <c r="DT57" s="132" t="s">
        <v>337</v>
      </c>
      <c r="DU57" s="132" t="s">
        <v>337</v>
      </c>
      <c r="DV57" s="132" t="s">
        <v>337</v>
      </c>
      <c r="DW57" s="132" t="s">
        <v>337</v>
      </c>
      <c r="DX57" s="132" t="s">
        <v>337</v>
      </c>
      <c r="DY57" s="132" t="s">
        <v>337</v>
      </c>
      <c r="DZ57" s="132" t="s">
        <v>337</v>
      </c>
      <c r="EA57" s="132" t="s">
        <v>337</v>
      </c>
      <c r="EB57" s="132" t="s">
        <v>337</v>
      </c>
      <c r="EC57" s="132" t="s">
        <v>337</v>
      </c>
      <c r="ED57" s="132">
        <v>0.6</v>
      </c>
      <c r="EE57" s="132" t="s">
        <v>337</v>
      </c>
      <c r="EF57" s="132" t="s">
        <v>337</v>
      </c>
      <c r="EG57" s="132" t="s">
        <v>337</v>
      </c>
      <c r="EH57" s="132" t="s">
        <v>337</v>
      </c>
      <c r="EI57" s="132" t="s">
        <v>337</v>
      </c>
      <c r="EJ57" s="132" t="s">
        <v>337</v>
      </c>
      <c r="EK57" s="132" t="s">
        <v>337</v>
      </c>
      <c r="EL57" s="132">
        <v>0.97</v>
      </c>
      <c r="EM57" s="132" t="s">
        <v>337</v>
      </c>
      <c r="EN57" s="132" t="s">
        <v>337</v>
      </c>
      <c r="EO57" s="132" t="s">
        <v>337</v>
      </c>
      <c r="EP57" s="132" t="s">
        <v>337</v>
      </c>
      <c r="EQ57" s="132" t="s">
        <v>337</v>
      </c>
      <c r="ER57" s="132" t="s">
        <v>337</v>
      </c>
      <c r="ES57" s="132">
        <v>0.8</v>
      </c>
      <c r="ET57" s="132" t="s">
        <v>337</v>
      </c>
      <c r="EU57" s="132" t="s">
        <v>337</v>
      </c>
      <c r="EV57" s="132">
        <v>0.78</v>
      </c>
      <c r="EW57" s="132" t="s">
        <v>337</v>
      </c>
      <c r="EX57" s="132" t="s">
        <v>337</v>
      </c>
      <c r="EY57" s="132" t="s">
        <v>337</v>
      </c>
      <c r="EZ57" s="751"/>
      <c r="FA57" s="132">
        <v>0.94</v>
      </c>
      <c r="FB57" s="132" t="s">
        <v>337</v>
      </c>
      <c r="FC57" s="132" t="s">
        <v>337</v>
      </c>
      <c r="FD57" s="132" t="s">
        <v>337</v>
      </c>
      <c r="FE57" s="132">
        <v>0.99</v>
      </c>
      <c r="FF57" s="132" t="s">
        <v>337</v>
      </c>
      <c r="FG57" s="132">
        <v>0.8600000000000001</v>
      </c>
      <c r="FH57" s="132">
        <v>0.67</v>
      </c>
      <c r="FI57" s="132" t="s">
        <v>337</v>
      </c>
      <c r="FJ57" s="132">
        <v>0.62</v>
      </c>
      <c r="FK57" s="132" t="s">
        <v>337</v>
      </c>
      <c r="FL57" s="132" t="s">
        <v>337</v>
      </c>
      <c r="FM57" s="132" t="s">
        <v>337</v>
      </c>
      <c r="FN57" s="132" t="s">
        <v>337</v>
      </c>
      <c r="FO57" s="132" t="s">
        <v>337</v>
      </c>
      <c r="FP57" s="132" t="s">
        <v>337</v>
      </c>
      <c r="FQ57" s="132">
        <v>0.92999999999999994</v>
      </c>
      <c r="FR57" s="132">
        <v>0.79</v>
      </c>
      <c r="FS57" s="132">
        <v>0.87</v>
      </c>
      <c r="FT57" s="132" t="s">
        <v>337</v>
      </c>
      <c r="FU57" s="132" t="s">
        <v>337</v>
      </c>
      <c r="FV57" s="132" t="s">
        <v>337</v>
      </c>
      <c r="FW57" s="132" t="s">
        <v>337</v>
      </c>
      <c r="FX57" s="132" t="s">
        <v>337</v>
      </c>
      <c r="FY57" s="132" t="s">
        <v>337</v>
      </c>
      <c r="FZ57" s="132" t="s">
        <v>337</v>
      </c>
      <c r="GA57" s="132" t="s">
        <v>337</v>
      </c>
      <c r="GB57" s="132" t="s">
        <v>337</v>
      </c>
      <c r="GC57" s="132" t="s">
        <v>337</v>
      </c>
      <c r="GD57" s="132">
        <v>0.75</v>
      </c>
      <c r="GE57" s="132" t="s">
        <v>337</v>
      </c>
      <c r="GF57" s="132">
        <v>0.79</v>
      </c>
      <c r="GG57" s="132" t="s">
        <v>337</v>
      </c>
      <c r="GH57" s="132">
        <v>0.78</v>
      </c>
      <c r="GI57" s="132">
        <v>0.84000000000000008</v>
      </c>
      <c r="GJ57" s="132">
        <v>0.59</v>
      </c>
      <c r="GK57" s="132" t="s">
        <v>337</v>
      </c>
      <c r="GL57" s="132">
        <v>0.90999999999999992</v>
      </c>
      <c r="GM57" s="132" t="s">
        <v>337</v>
      </c>
      <c r="GN57" s="132" t="s">
        <v>337</v>
      </c>
      <c r="GO57" s="132">
        <v>0.9</v>
      </c>
      <c r="GP57" s="132" t="s">
        <v>337</v>
      </c>
      <c r="GQ57" s="132" t="s">
        <v>337</v>
      </c>
      <c r="GR57" s="132" t="s">
        <v>337</v>
      </c>
      <c r="GS57" s="132" t="s">
        <v>337</v>
      </c>
      <c r="GT57" s="132">
        <v>0.96</v>
      </c>
      <c r="GU57" s="132">
        <v>0.95</v>
      </c>
      <c r="GV57" s="132" t="s">
        <v>337</v>
      </c>
      <c r="GW57" s="132" t="s">
        <v>337</v>
      </c>
      <c r="GX57" s="132">
        <v>0.78</v>
      </c>
      <c r="GY57" s="132" t="s">
        <v>337</v>
      </c>
      <c r="GZ57" s="132" t="s">
        <v>337</v>
      </c>
      <c r="HA57" s="132" t="s">
        <v>337</v>
      </c>
      <c r="HB57" s="132" t="s">
        <v>337</v>
      </c>
      <c r="HC57" s="132" t="s">
        <v>337</v>
      </c>
      <c r="HD57" s="132" t="s">
        <v>337</v>
      </c>
      <c r="HE57" s="132">
        <v>0.92</v>
      </c>
      <c r="HF57" s="132">
        <v>0.81</v>
      </c>
      <c r="HG57" s="132" t="s">
        <v>337</v>
      </c>
      <c r="HH57" s="132" t="s">
        <v>337</v>
      </c>
      <c r="HI57" s="132" t="s">
        <v>337</v>
      </c>
      <c r="HJ57" s="132" t="s">
        <v>337</v>
      </c>
      <c r="HK57" s="132" t="s">
        <v>337</v>
      </c>
      <c r="HL57" s="132">
        <v>0.75</v>
      </c>
      <c r="HM57" s="132" t="s">
        <v>337</v>
      </c>
      <c r="HN57" s="132" t="s">
        <v>337</v>
      </c>
      <c r="HO57" s="132" t="s">
        <v>337</v>
      </c>
      <c r="HP57" s="132">
        <v>0.73</v>
      </c>
      <c r="HQ57" s="132" t="s">
        <v>337</v>
      </c>
      <c r="HR57" s="132" t="s">
        <v>337</v>
      </c>
      <c r="HS57" s="132" t="s">
        <v>337</v>
      </c>
      <c r="HT57" s="132" t="s">
        <v>337</v>
      </c>
      <c r="HU57" s="132" t="s">
        <v>337</v>
      </c>
      <c r="HV57" s="326"/>
      <c r="HW57" s="132" t="s">
        <v>337</v>
      </c>
      <c r="HX57" s="132" t="s">
        <v>337</v>
      </c>
      <c r="HY57" s="132">
        <v>0.79</v>
      </c>
      <c r="HZ57" s="132" t="s">
        <v>337</v>
      </c>
      <c r="IA57" s="132" t="s">
        <v>337</v>
      </c>
      <c r="IB57" s="132" t="s">
        <v>337</v>
      </c>
      <c r="IC57" s="132" t="s">
        <v>337</v>
      </c>
      <c r="ID57" s="132" t="s">
        <v>337</v>
      </c>
      <c r="IE57" s="132" t="s">
        <v>337</v>
      </c>
      <c r="IF57" s="132" t="s">
        <v>337</v>
      </c>
      <c r="IG57" s="132" t="s">
        <v>337</v>
      </c>
      <c r="IH57" s="132" t="s">
        <v>337</v>
      </c>
      <c r="II57" s="132" t="s">
        <v>337</v>
      </c>
      <c r="IJ57" s="132" t="s">
        <v>337</v>
      </c>
      <c r="IK57" s="132">
        <v>0.61</v>
      </c>
      <c r="IL57" s="132">
        <v>0.9</v>
      </c>
      <c r="IM57" s="132" t="s">
        <v>337</v>
      </c>
      <c r="IN57" s="132" t="s">
        <v>337</v>
      </c>
      <c r="IO57" s="132" t="s">
        <v>337</v>
      </c>
      <c r="IP57" s="132">
        <v>0.89</v>
      </c>
      <c r="IQ57" s="132">
        <v>0.76</v>
      </c>
      <c r="IR57" s="132">
        <v>0.95</v>
      </c>
      <c r="IS57" s="132" t="s">
        <v>337</v>
      </c>
      <c r="IT57" s="132" t="s">
        <v>337</v>
      </c>
      <c r="IU57" s="132" t="s">
        <v>337</v>
      </c>
      <c r="IV57" s="132" t="s">
        <v>337</v>
      </c>
      <c r="IW57" s="132" t="s">
        <v>337</v>
      </c>
      <c r="IX57" s="132" t="s">
        <v>337</v>
      </c>
      <c r="IY57" s="132" t="s">
        <v>337</v>
      </c>
      <c r="IZ57" s="132" t="s">
        <v>337</v>
      </c>
      <c r="JA57" s="132">
        <v>0.79</v>
      </c>
      <c r="JB57" s="132" t="s">
        <v>337</v>
      </c>
      <c r="JC57" s="132">
        <v>0.87</v>
      </c>
      <c r="JD57" s="132" t="s">
        <v>337</v>
      </c>
      <c r="JE57" s="132">
        <v>0.90999999999999992</v>
      </c>
      <c r="JF57" s="132" t="s">
        <v>337</v>
      </c>
      <c r="JG57" s="132" t="s">
        <v>337</v>
      </c>
      <c r="JH57" s="132" t="s">
        <v>337</v>
      </c>
      <c r="JI57" s="132" t="s">
        <v>337</v>
      </c>
      <c r="JJ57" s="132" t="s">
        <v>337</v>
      </c>
      <c r="JK57" s="132" t="s">
        <v>337</v>
      </c>
      <c r="JL57" s="132" t="s">
        <v>337</v>
      </c>
      <c r="JM57" s="132" t="s">
        <v>337</v>
      </c>
      <c r="JN57" s="132" t="s">
        <v>337</v>
      </c>
      <c r="JO57" s="132" t="s">
        <v>337</v>
      </c>
      <c r="JP57" s="132" t="s">
        <v>337</v>
      </c>
      <c r="JQ57" s="132" t="s">
        <v>337</v>
      </c>
      <c r="JR57" s="132" t="s">
        <v>337</v>
      </c>
      <c r="JS57" s="132" t="s">
        <v>337</v>
      </c>
      <c r="JT57" s="132" t="s">
        <v>337</v>
      </c>
      <c r="JU57" s="132" t="s">
        <v>337</v>
      </c>
      <c r="JV57" s="132" t="s">
        <v>337</v>
      </c>
      <c r="JW57" s="132" t="s">
        <v>337</v>
      </c>
      <c r="JX57" s="132" t="s">
        <v>337</v>
      </c>
      <c r="JY57" s="132" t="s">
        <v>337</v>
      </c>
      <c r="JZ57" s="132">
        <v>0.75</v>
      </c>
      <c r="KA57" s="132" t="s">
        <v>337</v>
      </c>
      <c r="KB57" s="132">
        <v>0.81</v>
      </c>
      <c r="KC57" s="132" t="s">
        <v>337</v>
      </c>
      <c r="KD57" s="132" t="s">
        <v>337</v>
      </c>
      <c r="KE57" s="132" t="s">
        <v>337</v>
      </c>
      <c r="KF57" s="132" t="s">
        <v>337</v>
      </c>
      <c r="KG57" s="132" t="s">
        <v>337</v>
      </c>
      <c r="KH57" s="132" t="s">
        <v>337</v>
      </c>
      <c r="KI57" s="132" t="s">
        <v>337</v>
      </c>
      <c r="KJ57" s="132" t="s">
        <v>337</v>
      </c>
      <c r="KK57" s="132">
        <v>0.8600000000000001</v>
      </c>
      <c r="KL57" s="132" t="s">
        <v>337</v>
      </c>
      <c r="KM57" s="132" t="s">
        <v>337</v>
      </c>
      <c r="KN57" s="132" t="s">
        <v>337</v>
      </c>
      <c r="KO57" s="132">
        <v>0.7</v>
      </c>
      <c r="KP57" s="132">
        <v>0.91999999999999993</v>
      </c>
      <c r="KQ57" s="132">
        <v>0.98</v>
      </c>
      <c r="KR57" s="132">
        <v>0.83000000000000007</v>
      </c>
      <c r="KS57" s="132" t="s">
        <v>337</v>
      </c>
      <c r="KT57" s="132" t="s">
        <v>337</v>
      </c>
      <c r="KU57" s="132" t="s">
        <v>337</v>
      </c>
      <c r="KV57" s="132" t="s">
        <v>337</v>
      </c>
      <c r="KW57" s="132" t="s">
        <v>337</v>
      </c>
      <c r="KX57" s="132" t="s">
        <v>337</v>
      </c>
      <c r="KY57" s="132">
        <v>0.92999999999999994</v>
      </c>
      <c r="KZ57" s="132" t="s">
        <v>337</v>
      </c>
      <c r="LA57" s="132" t="s">
        <v>337</v>
      </c>
      <c r="LB57" s="132" t="s">
        <v>337</v>
      </c>
      <c r="LC57" s="132" t="s">
        <v>337</v>
      </c>
      <c r="LD57" s="132">
        <v>0.9</v>
      </c>
      <c r="LE57" s="132" t="s">
        <v>337</v>
      </c>
      <c r="LF57" s="132">
        <v>0.79999999999999993</v>
      </c>
      <c r="LG57" s="132" t="s">
        <v>337</v>
      </c>
      <c r="LH57" s="132" t="s">
        <v>337</v>
      </c>
      <c r="LI57" s="132">
        <v>0.84</v>
      </c>
      <c r="LJ57" s="132" t="s">
        <v>337</v>
      </c>
      <c r="LK57" s="132" t="s">
        <v>337</v>
      </c>
      <c r="LL57" s="132">
        <v>0.54</v>
      </c>
      <c r="LM57" s="132" t="s">
        <v>337</v>
      </c>
      <c r="LN57" s="132" t="s">
        <v>337</v>
      </c>
      <c r="LO57" s="132">
        <v>0.96</v>
      </c>
      <c r="LP57" s="132">
        <v>0.95</v>
      </c>
      <c r="LQ57" s="132" t="s">
        <v>337</v>
      </c>
      <c r="LR57" s="132" t="s">
        <v>337</v>
      </c>
      <c r="LS57" s="132" t="s">
        <v>337</v>
      </c>
      <c r="LT57" s="132" t="s">
        <v>337</v>
      </c>
      <c r="LU57" s="132" t="s">
        <v>337</v>
      </c>
      <c r="LV57" s="132" t="s">
        <v>337</v>
      </c>
      <c r="LW57" s="132">
        <v>0.64999999999999991</v>
      </c>
      <c r="LX57" s="132" t="s">
        <v>337</v>
      </c>
      <c r="LY57" s="132">
        <v>0.77</v>
      </c>
      <c r="LZ57" s="132" t="s">
        <v>337</v>
      </c>
      <c r="MA57" s="132" t="s">
        <v>337</v>
      </c>
      <c r="MB57" s="132" t="s">
        <v>337</v>
      </c>
      <c r="MC57" s="132" t="s">
        <v>337</v>
      </c>
      <c r="MD57" s="132" t="s">
        <v>337</v>
      </c>
      <c r="ME57" s="132">
        <v>0.82</v>
      </c>
      <c r="MF57" s="132" t="s">
        <v>337</v>
      </c>
      <c r="MG57" s="132" t="s">
        <v>337</v>
      </c>
      <c r="MH57" s="132" t="s">
        <v>337</v>
      </c>
      <c r="MI57" s="132" t="s">
        <v>337</v>
      </c>
      <c r="MJ57" s="132" t="s">
        <v>337</v>
      </c>
      <c r="MK57" s="132" t="s">
        <v>337</v>
      </c>
      <c r="ML57" s="132" t="s">
        <v>337</v>
      </c>
      <c r="MM57" s="132" t="s">
        <v>337</v>
      </c>
      <c r="MN57" s="132" t="s">
        <v>337</v>
      </c>
      <c r="MO57" s="132">
        <v>0.96</v>
      </c>
      <c r="MP57" s="132" t="s">
        <v>337</v>
      </c>
      <c r="MR57" s="353">
        <f t="shared" si="7"/>
        <v>0.54</v>
      </c>
      <c r="MS57" s="353">
        <f t="shared" si="8"/>
        <v>0.99</v>
      </c>
      <c r="MT57" s="326">
        <f t="shared" si="11"/>
        <v>0.81</v>
      </c>
      <c r="MU57" s="772">
        <f t="shared" si="9"/>
        <v>98</v>
      </c>
    </row>
    <row r="58" spans="1:359" ht="29" x14ac:dyDescent="0.35">
      <c r="A58" s="280" t="s">
        <v>120</v>
      </c>
      <c r="B58" s="35" t="s">
        <v>63</v>
      </c>
      <c r="C58" s="35" t="s">
        <v>3</v>
      </c>
      <c r="D58" s="55" t="s">
        <v>24</v>
      </c>
      <c r="E58" s="128">
        <f t="shared" si="10"/>
        <v>13330.613333333333</v>
      </c>
      <c r="F58" s="325"/>
      <c r="G58" s="872">
        <v>110145</v>
      </c>
      <c r="H58" s="902"/>
      <c r="I58" s="872">
        <v>2910</v>
      </c>
      <c r="J58" s="750"/>
      <c r="K58" s="750">
        <v>2957</v>
      </c>
      <c r="L58" s="750">
        <v>2437</v>
      </c>
      <c r="M58" s="750">
        <v>96558</v>
      </c>
      <c r="N58" s="663">
        <v>541</v>
      </c>
      <c r="O58" s="750"/>
      <c r="P58" s="880">
        <v>9598</v>
      </c>
      <c r="Q58" s="870">
        <v>248</v>
      </c>
      <c r="R58" s="841">
        <v>218</v>
      </c>
      <c r="S58" s="750"/>
      <c r="T58" s="663"/>
      <c r="U58" s="880"/>
      <c r="V58" s="693" t="s">
        <v>872</v>
      </c>
      <c r="W58" s="806">
        <v>197</v>
      </c>
      <c r="X58" s="663"/>
      <c r="Y58" s="663">
        <v>16074</v>
      </c>
      <c r="Z58" s="663">
        <v>741</v>
      </c>
      <c r="AA58" s="750">
        <v>68</v>
      </c>
      <c r="AB58" s="902">
        <v>11691</v>
      </c>
      <c r="AC58" s="750"/>
      <c r="AD58" s="391"/>
      <c r="AE58" s="391">
        <v>289</v>
      </c>
      <c r="AF58" s="663"/>
      <c r="AG58" s="520"/>
      <c r="AH58" s="750">
        <v>5574</v>
      </c>
      <c r="AI58" s="391">
        <v>232</v>
      </c>
      <c r="AJ58" s="391">
        <v>2521</v>
      </c>
      <c r="AK58" s="663">
        <v>97552</v>
      </c>
      <c r="AL58" s="391">
        <v>1299</v>
      </c>
      <c r="AM58" s="391"/>
      <c r="AN58" s="391">
        <v>50438</v>
      </c>
      <c r="AO58" s="581"/>
      <c r="AP58" s="880">
        <v>9293</v>
      </c>
      <c r="AQ58" s="391"/>
      <c r="AR58" s="391">
        <v>286</v>
      </c>
      <c r="AS58" s="841">
        <v>172</v>
      </c>
      <c r="AT58" s="129"/>
      <c r="AU58" s="628">
        <v>533</v>
      </c>
      <c r="AV58" s="556"/>
      <c r="AW58" s="750"/>
      <c r="AX58" s="661">
        <v>1901</v>
      </c>
      <c r="AY58" s="295">
        <v>65553</v>
      </c>
      <c r="AZ58" s="523">
        <v>11</v>
      </c>
      <c r="BA58" s="432">
        <v>126</v>
      </c>
      <c r="BB58" s="338">
        <v>19029</v>
      </c>
      <c r="BC58" s="391"/>
      <c r="BD58" s="663">
        <v>66</v>
      </c>
      <c r="BE58" s="391"/>
      <c r="BF58" s="750"/>
      <c r="BG58" s="243">
        <v>735</v>
      </c>
      <c r="BH58" s="127"/>
      <c r="BI58" s="130">
        <v>1078</v>
      </c>
      <c r="BJ58" s="127">
        <v>326</v>
      </c>
      <c r="BK58" s="129">
        <v>91673</v>
      </c>
      <c r="BL58" s="127"/>
      <c r="BM58" s="135"/>
      <c r="BN58" s="129">
        <v>57369</v>
      </c>
      <c r="BO58" s="135"/>
      <c r="BP58" s="880">
        <v>7146</v>
      </c>
      <c r="BQ58" s="127"/>
      <c r="BR58" s="127"/>
      <c r="BS58" s="135"/>
      <c r="BT58" s="127"/>
      <c r="BU58" s="127"/>
      <c r="BV58" s="475"/>
      <c r="BW58" s="127"/>
      <c r="BX58" s="127"/>
      <c r="BY58" s="338">
        <v>11147</v>
      </c>
      <c r="BZ58" s="374"/>
      <c r="CA58" s="130">
        <v>7941</v>
      </c>
      <c r="CB58" s="149">
        <v>23236</v>
      </c>
      <c r="CC58" s="127">
        <v>454</v>
      </c>
      <c r="CD58" s="127">
        <v>211</v>
      </c>
      <c r="CE58" s="130">
        <v>9816</v>
      </c>
      <c r="CF58" s="556"/>
      <c r="CG58" s="127">
        <v>715</v>
      </c>
      <c r="CH58" s="661">
        <v>2579</v>
      </c>
      <c r="CI58" s="433">
        <v>59476</v>
      </c>
      <c r="CJ58" s="408">
        <v>74129</v>
      </c>
      <c r="CK58" s="341"/>
      <c r="CL58" s="135">
        <v>19043</v>
      </c>
      <c r="CM58" s="391">
        <v>64</v>
      </c>
      <c r="CN58" s="127"/>
      <c r="CO58" s="135"/>
      <c r="CP58" s="130">
        <v>7825</v>
      </c>
      <c r="CQ58" s="391"/>
      <c r="CR58" s="127"/>
      <c r="CS58" s="127">
        <v>182</v>
      </c>
      <c r="CT58" s="130">
        <v>70552</v>
      </c>
      <c r="CU58" s="127"/>
      <c r="CV58" s="750"/>
      <c r="CW58" s="127">
        <v>700</v>
      </c>
      <c r="CX58" s="130">
        <v>1024</v>
      </c>
      <c r="CY58" s="127"/>
      <c r="CZ58" s="127"/>
      <c r="DA58" s="130">
        <v>8621</v>
      </c>
      <c r="DB58" s="130">
        <v>23729</v>
      </c>
      <c r="DC58" s="130">
        <v>70921</v>
      </c>
      <c r="DD58" s="127">
        <v>188</v>
      </c>
      <c r="DE58" s="130">
        <v>2749</v>
      </c>
      <c r="DF58" s="130">
        <v>65078</v>
      </c>
      <c r="DG58" s="880">
        <v>6834</v>
      </c>
      <c r="DH58" s="127">
        <v>343</v>
      </c>
      <c r="DI58" s="127"/>
      <c r="DJ58" s="127"/>
      <c r="DK58" s="127"/>
      <c r="DL58" s="127"/>
      <c r="DM58" s="127"/>
      <c r="DN58" s="127">
        <v>560</v>
      </c>
      <c r="DO58" s="127"/>
      <c r="DP58" s="127"/>
      <c r="DQ58" s="127">
        <v>613</v>
      </c>
      <c r="DR58" s="127"/>
      <c r="DS58" s="130">
        <v>4421</v>
      </c>
      <c r="DT58" s="130">
        <v>2794</v>
      </c>
      <c r="DU58" s="127"/>
      <c r="DV58" s="130">
        <v>24612</v>
      </c>
      <c r="DW58" s="127"/>
      <c r="DX58" s="127">
        <v>745</v>
      </c>
      <c r="DY58" s="127"/>
      <c r="DZ58" s="127"/>
      <c r="EA58" s="127">
        <v>448</v>
      </c>
      <c r="EB58" s="127">
        <v>146</v>
      </c>
      <c r="EC58" s="130">
        <v>4236</v>
      </c>
      <c r="ED58" s="130">
        <v>28537</v>
      </c>
      <c r="EE58" s="130">
        <v>6605</v>
      </c>
      <c r="EF58" s="127"/>
      <c r="EG58" s="127"/>
      <c r="EH58" s="130">
        <v>54326</v>
      </c>
      <c r="EI58" s="127">
        <v>319</v>
      </c>
      <c r="EJ58" s="127"/>
      <c r="EK58" s="130">
        <v>68751</v>
      </c>
      <c r="EL58" s="127"/>
      <c r="EM58" s="127">
        <v>128</v>
      </c>
      <c r="EN58" s="127"/>
      <c r="EO58" s="127"/>
      <c r="EP58" s="127"/>
      <c r="EQ58" s="127"/>
      <c r="ER58" s="130">
        <v>18405</v>
      </c>
      <c r="ES58" s="127"/>
      <c r="ET58" s="127"/>
      <c r="EU58" s="130">
        <v>1263</v>
      </c>
      <c r="EV58" s="127"/>
      <c r="EW58" s="130">
        <v>69537</v>
      </c>
      <c r="EX58" s="127"/>
      <c r="EY58" s="127"/>
      <c r="EZ58" s="750"/>
      <c r="FA58" s="127">
        <v>675</v>
      </c>
      <c r="FB58" s="130">
        <v>1748</v>
      </c>
      <c r="FC58" s="130">
        <v>1506</v>
      </c>
      <c r="FD58" s="127"/>
      <c r="FE58" s="130">
        <v>1105</v>
      </c>
      <c r="FF58" s="130">
        <v>9032</v>
      </c>
      <c r="FG58" s="127"/>
      <c r="FH58" s="130">
        <v>65763</v>
      </c>
      <c r="FI58" s="127"/>
      <c r="FJ58" s="130">
        <v>1426</v>
      </c>
      <c r="FK58" s="127"/>
      <c r="FL58" s="130">
        <v>61449</v>
      </c>
      <c r="FM58" s="127"/>
      <c r="FN58" s="127"/>
      <c r="FO58" s="130">
        <v>28371</v>
      </c>
      <c r="FP58" s="127"/>
      <c r="FQ58" s="127"/>
      <c r="FR58" s="127"/>
      <c r="FS58" s="127"/>
      <c r="FT58" s="127"/>
      <c r="FU58" s="130">
        <v>10031</v>
      </c>
      <c r="FV58" s="127"/>
      <c r="FW58" s="127">
        <v>527</v>
      </c>
      <c r="FX58" s="127"/>
      <c r="FY58" s="127"/>
      <c r="FZ58" s="127"/>
      <c r="GA58" s="127"/>
      <c r="GB58" s="127"/>
      <c r="GC58" s="127"/>
      <c r="GD58" s="130">
        <v>3044</v>
      </c>
      <c r="GE58" s="127"/>
      <c r="GF58" s="130">
        <v>22544</v>
      </c>
      <c r="GG58" s="127"/>
      <c r="GH58" s="127"/>
      <c r="GI58" s="127"/>
      <c r="GJ58" s="130">
        <v>5562</v>
      </c>
      <c r="GK58" s="127"/>
      <c r="GL58" s="130">
        <v>5864</v>
      </c>
      <c r="GM58" s="127"/>
      <c r="GN58" s="127"/>
      <c r="GO58" s="127"/>
      <c r="GP58" s="127">
        <v>568</v>
      </c>
      <c r="GQ58" s="127"/>
      <c r="GR58" s="127"/>
      <c r="GS58" s="130">
        <v>13417</v>
      </c>
      <c r="GT58" s="130">
        <v>18061</v>
      </c>
      <c r="GU58" s="127"/>
      <c r="GV58" s="127">
        <v>286</v>
      </c>
      <c r="GW58" s="127"/>
      <c r="GX58" s="130">
        <v>3723</v>
      </c>
      <c r="GY58" s="127"/>
      <c r="GZ58" s="127"/>
      <c r="HA58" s="127"/>
      <c r="HB58" s="127"/>
      <c r="HC58" s="127"/>
      <c r="HD58" s="130">
        <v>22158</v>
      </c>
      <c r="HE58" s="127">
        <v>749</v>
      </c>
      <c r="HF58" s="127"/>
      <c r="HG58" s="127"/>
      <c r="HH58" s="130">
        <v>1161</v>
      </c>
      <c r="HI58" s="127"/>
      <c r="HJ58" s="127"/>
      <c r="HK58" s="127"/>
      <c r="HL58" s="127"/>
      <c r="HM58" s="127"/>
      <c r="HN58" s="127"/>
      <c r="HO58" s="127">
        <v>71</v>
      </c>
      <c r="HP58" s="127"/>
      <c r="HQ58" s="127">
        <v>97</v>
      </c>
      <c r="HR58" s="130">
        <v>8958</v>
      </c>
      <c r="HS58" s="127"/>
      <c r="HT58" s="127"/>
      <c r="HU58" s="127"/>
      <c r="HV58" s="127">
        <v>105</v>
      </c>
      <c r="HW58" s="130">
        <v>1315</v>
      </c>
      <c r="HX58" s="127"/>
      <c r="HY58" s="127">
        <v>217</v>
      </c>
      <c r="HZ58" s="127"/>
      <c r="IA58" s="127">
        <v>237</v>
      </c>
      <c r="IB58" s="127">
        <v>45</v>
      </c>
      <c r="IC58" s="127"/>
      <c r="ID58" s="127">
        <v>125</v>
      </c>
      <c r="IE58" s="130">
        <v>8852</v>
      </c>
      <c r="IF58" s="127">
        <v>0</v>
      </c>
      <c r="IG58" s="127"/>
      <c r="IH58" s="130">
        <v>10170</v>
      </c>
      <c r="II58" s="127"/>
      <c r="IJ58" s="127"/>
      <c r="IK58" s="130">
        <v>55095</v>
      </c>
      <c r="IL58" s="127"/>
      <c r="IM58" s="127"/>
      <c r="IN58" s="127"/>
      <c r="IO58" s="127"/>
      <c r="IP58" s="127"/>
      <c r="IQ58" s="127"/>
      <c r="IR58" s="127">
        <v>954</v>
      </c>
      <c r="IS58" s="127"/>
      <c r="IT58" s="127"/>
      <c r="IU58" s="130">
        <v>62129</v>
      </c>
      <c r="IV58" s="127"/>
      <c r="IW58" s="130">
        <v>5131</v>
      </c>
      <c r="IX58" s="127"/>
      <c r="IY58" s="127"/>
      <c r="IZ58" s="127"/>
      <c r="JA58" s="127">
        <v>0</v>
      </c>
      <c r="JB58" s="127"/>
      <c r="JC58" s="127"/>
      <c r="JD58" s="127">
        <v>255</v>
      </c>
      <c r="JE58" s="130">
        <v>13787</v>
      </c>
      <c r="JF58" s="127"/>
      <c r="JG58" s="127"/>
      <c r="JH58" s="127">
        <v>882</v>
      </c>
      <c r="JI58" s="127"/>
      <c r="JJ58" s="130">
        <v>5857</v>
      </c>
      <c r="JK58" s="127">
        <v>0</v>
      </c>
      <c r="JL58" s="127">
        <v>310</v>
      </c>
      <c r="JM58" s="130">
        <v>2229</v>
      </c>
      <c r="JN58" s="127"/>
      <c r="JO58" s="127"/>
      <c r="JP58" s="127"/>
      <c r="JQ58" s="127"/>
      <c r="JR58" s="127"/>
      <c r="JS58" s="127"/>
      <c r="JT58" s="127"/>
      <c r="JU58" s="127"/>
      <c r="JV58" s="127"/>
      <c r="JW58" s="127"/>
      <c r="JX58" s="127"/>
      <c r="JY58" s="127"/>
      <c r="JZ58" s="130">
        <v>1576</v>
      </c>
      <c r="KA58" s="127"/>
      <c r="KB58" s="130">
        <v>20135</v>
      </c>
      <c r="KC58" s="127"/>
      <c r="KD58" s="127"/>
      <c r="KE58" s="127"/>
      <c r="KF58" s="127"/>
      <c r="KG58" s="127">
        <v>48</v>
      </c>
      <c r="KH58" s="127"/>
      <c r="KI58" s="127"/>
      <c r="KJ58" s="127"/>
      <c r="KK58" s="127"/>
      <c r="KL58" s="127"/>
      <c r="KM58" s="130">
        <v>1128</v>
      </c>
      <c r="KN58" s="127"/>
      <c r="KO58" s="127"/>
      <c r="KP58" s="130">
        <v>4074</v>
      </c>
      <c r="KQ58" s="127"/>
      <c r="KR58" s="130">
        <v>6518</v>
      </c>
      <c r="KS58" s="127"/>
      <c r="KT58" s="127">
        <v>696</v>
      </c>
      <c r="KU58" s="127">
        <v>29</v>
      </c>
      <c r="KV58" s="127"/>
      <c r="KW58" s="127"/>
      <c r="KX58" s="127">
        <v>118</v>
      </c>
      <c r="KY58" s="130">
        <v>19479</v>
      </c>
      <c r="KZ58" s="127"/>
      <c r="LA58" s="127"/>
      <c r="LB58" s="127"/>
      <c r="LC58" s="127"/>
      <c r="LD58" s="127"/>
      <c r="LE58" s="130">
        <v>1352</v>
      </c>
      <c r="LF58" s="127">
        <v>737</v>
      </c>
      <c r="LG58" s="127"/>
      <c r="LH58" s="127"/>
      <c r="LI58" s="127"/>
      <c r="LJ58" s="130">
        <v>13061</v>
      </c>
      <c r="LK58" s="127"/>
      <c r="LL58" s="127"/>
      <c r="LM58" s="127"/>
      <c r="LN58" s="130">
        <v>6683</v>
      </c>
      <c r="LO58" s="130">
        <v>16499</v>
      </c>
      <c r="LP58" s="127"/>
      <c r="LQ58" s="127"/>
      <c r="LR58" s="127"/>
      <c r="LS58" s="130">
        <v>1811</v>
      </c>
      <c r="LT58" s="130">
        <v>2054</v>
      </c>
      <c r="LU58" s="127"/>
      <c r="LV58" s="127"/>
      <c r="LW58" s="127"/>
      <c r="LX58" s="127">
        <v>775</v>
      </c>
      <c r="LY58" s="127"/>
      <c r="LZ58" s="127"/>
      <c r="MA58" s="130">
        <v>2590</v>
      </c>
      <c r="MB58" s="127"/>
      <c r="MC58" s="127"/>
      <c r="MD58" s="127"/>
      <c r="ME58" s="127"/>
      <c r="MF58" s="127"/>
      <c r="MG58" s="127"/>
      <c r="MH58" s="127"/>
      <c r="MI58" s="127">
        <v>314</v>
      </c>
      <c r="MJ58" s="127"/>
      <c r="MK58" s="130">
        <v>21354</v>
      </c>
      <c r="ML58" s="127">
        <v>904</v>
      </c>
      <c r="MM58" s="127"/>
      <c r="MN58" s="127"/>
      <c r="MO58" s="127"/>
      <c r="MP58" s="127">
        <v>478</v>
      </c>
      <c r="MR58" s="346">
        <f t="shared" si="7"/>
        <v>0</v>
      </c>
      <c r="MS58" s="346">
        <f t="shared" si="8"/>
        <v>110145</v>
      </c>
      <c r="MT58" s="325">
        <f t="shared" si="11"/>
        <v>2141.5</v>
      </c>
      <c r="MU58" s="772">
        <f t="shared" si="9"/>
        <v>150</v>
      </c>
    </row>
    <row r="59" spans="1:359" ht="29" x14ac:dyDescent="0.35">
      <c r="A59" s="280" t="s">
        <v>121</v>
      </c>
      <c r="B59" s="35" t="s">
        <v>63</v>
      </c>
      <c r="C59" s="35" t="s">
        <v>3</v>
      </c>
      <c r="D59" s="55" t="s">
        <v>25</v>
      </c>
      <c r="E59" s="128">
        <f t="shared" si="10"/>
        <v>23579.43918918919</v>
      </c>
      <c r="F59" s="325"/>
      <c r="G59" s="872"/>
      <c r="H59" s="902"/>
      <c r="I59" s="872">
        <v>7275</v>
      </c>
      <c r="J59" s="750"/>
      <c r="K59" s="750">
        <v>2059</v>
      </c>
      <c r="L59" s="750">
        <v>3649</v>
      </c>
      <c r="M59" s="750">
        <v>133677</v>
      </c>
      <c r="N59" s="663">
        <v>2850</v>
      </c>
      <c r="O59" s="750"/>
      <c r="P59" s="880">
        <v>17479</v>
      </c>
      <c r="Q59" s="834">
        <v>8446</v>
      </c>
      <c r="R59" s="841">
        <v>606</v>
      </c>
      <c r="S59" s="750"/>
      <c r="T59" s="663"/>
      <c r="U59" s="880"/>
      <c r="V59" s="693" t="s">
        <v>873</v>
      </c>
      <c r="W59" s="806">
        <v>22</v>
      </c>
      <c r="X59" s="663"/>
      <c r="Y59" s="663">
        <v>69571</v>
      </c>
      <c r="Z59" s="663">
        <v>3343</v>
      </c>
      <c r="AA59" s="750">
        <v>724</v>
      </c>
      <c r="AB59" s="902"/>
      <c r="AC59" s="750"/>
      <c r="AD59" s="391"/>
      <c r="AE59" s="391">
        <v>825</v>
      </c>
      <c r="AF59" s="663"/>
      <c r="AG59" s="520"/>
      <c r="AH59" s="750">
        <v>5019</v>
      </c>
      <c r="AI59" s="391">
        <v>7392</v>
      </c>
      <c r="AJ59" s="391">
        <v>3641</v>
      </c>
      <c r="AK59" s="663">
        <v>127206</v>
      </c>
      <c r="AL59" s="391">
        <v>6934</v>
      </c>
      <c r="AM59" s="391"/>
      <c r="AN59" s="391">
        <v>107851</v>
      </c>
      <c r="AO59" s="581"/>
      <c r="AP59" s="880">
        <v>20892</v>
      </c>
      <c r="AQ59" s="391"/>
      <c r="AR59" s="391">
        <v>3746</v>
      </c>
      <c r="AS59" s="841">
        <v>9206</v>
      </c>
      <c r="AT59" s="129"/>
      <c r="AU59" s="628">
        <v>545</v>
      </c>
      <c r="AV59" s="556"/>
      <c r="AW59" s="750"/>
      <c r="AX59" s="661">
        <v>1127</v>
      </c>
      <c r="AY59" s="295">
        <v>70701</v>
      </c>
      <c r="AZ59" s="523">
        <v>11</v>
      </c>
      <c r="BA59" s="432">
        <v>511</v>
      </c>
      <c r="BB59" s="338">
        <v>73541</v>
      </c>
      <c r="BC59" s="391"/>
      <c r="BD59" s="663">
        <v>690</v>
      </c>
      <c r="BE59" s="391"/>
      <c r="BF59" s="750"/>
      <c r="BG59" s="240">
        <v>6221</v>
      </c>
      <c r="BH59" s="127"/>
      <c r="BI59" s="130">
        <v>1579</v>
      </c>
      <c r="BJ59" s="130">
        <v>1679</v>
      </c>
      <c r="BK59" s="129">
        <v>105970</v>
      </c>
      <c r="BL59" s="127"/>
      <c r="BM59" s="135"/>
      <c r="BN59" s="129">
        <v>95686</v>
      </c>
      <c r="BO59" s="135"/>
      <c r="BP59" s="880">
        <v>25776</v>
      </c>
      <c r="BQ59" s="127"/>
      <c r="BR59" s="127"/>
      <c r="BS59" s="135"/>
      <c r="BT59" s="127"/>
      <c r="BU59" s="127"/>
      <c r="BV59" s="475"/>
      <c r="BW59" s="127"/>
      <c r="BX59" s="127"/>
      <c r="BY59" s="338">
        <v>16606</v>
      </c>
      <c r="BZ59" s="374"/>
      <c r="CA59" s="130">
        <v>39077</v>
      </c>
      <c r="CB59" s="149">
        <v>88247</v>
      </c>
      <c r="CC59" s="130">
        <v>3324</v>
      </c>
      <c r="CD59" s="130">
        <v>3147</v>
      </c>
      <c r="CE59" s="127"/>
      <c r="CF59" s="556"/>
      <c r="CG59" s="127">
        <v>25</v>
      </c>
      <c r="CH59" s="661">
        <v>1370</v>
      </c>
      <c r="CI59" s="433">
        <v>65054</v>
      </c>
      <c r="CJ59" s="408">
        <v>97421</v>
      </c>
      <c r="CK59" s="341"/>
      <c r="CL59" s="135">
        <v>70219</v>
      </c>
      <c r="CM59" s="391">
        <v>683</v>
      </c>
      <c r="CN59" s="127"/>
      <c r="CO59" s="135"/>
      <c r="CP59" s="130">
        <v>6177</v>
      </c>
      <c r="CQ59" s="391"/>
      <c r="CR59" s="127"/>
      <c r="CS59" s="127">
        <v>547</v>
      </c>
      <c r="CT59" s="130">
        <v>135528</v>
      </c>
      <c r="CU59" s="127"/>
      <c r="CV59" s="750"/>
      <c r="CW59" s="130">
        <v>5925</v>
      </c>
      <c r="CX59" s="130">
        <v>1702</v>
      </c>
      <c r="CY59" s="127"/>
      <c r="CZ59" s="127"/>
      <c r="DA59" s="130">
        <v>18623</v>
      </c>
      <c r="DB59" s="127"/>
      <c r="DC59" s="130">
        <v>119668</v>
      </c>
      <c r="DD59" s="130">
        <v>1599</v>
      </c>
      <c r="DE59" s="130">
        <v>2433</v>
      </c>
      <c r="DF59" s="130">
        <v>91253</v>
      </c>
      <c r="DG59" s="880">
        <v>19606</v>
      </c>
      <c r="DH59" s="127">
        <v>343</v>
      </c>
      <c r="DI59" s="127"/>
      <c r="DJ59" s="127"/>
      <c r="DK59" s="127"/>
      <c r="DL59" s="127"/>
      <c r="DM59" s="127"/>
      <c r="DN59" s="130">
        <v>1482</v>
      </c>
      <c r="DO59" s="127"/>
      <c r="DP59" s="127"/>
      <c r="DQ59" s="130">
        <v>1924</v>
      </c>
      <c r="DR59" s="127"/>
      <c r="DS59" s="130">
        <v>5887</v>
      </c>
      <c r="DT59" s="130">
        <v>22075</v>
      </c>
      <c r="DU59" s="127"/>
      <c r="DV59" s="130">
        <v>83285</v>
      </c>
      <c r="DW59" s="127"/>
      <c r="DX59" s="130">
        <v>7342</v>
      </c>
      <c r="DY59" s="127"/>
      <c r="DZ59" s="127"/>
      <c r="EA59" s="130">
        <v>3877</v>
      </c>
      <c r="EB59" s="127">
        <v>284</v>
      </c>
      <c r="EC59" s="130">
        <v>9464</v>
      </c>
      <c r="ED59" s="130">
        <v>73787</v>
      </c>
      <c r="EE59" s="130">
        <v>4108</v>
      </c>
      <c r="EF59" s="127"/>
      <c r="EG59" s="127"/>
      <c r="EH59" s="130">
        <v>53158</v>
      </c>
      <c r="EI59" s="127">
        <v>447</v>
      </c>
      <c r="EJ59" s="127"/>
      <c r="EK59" s="130">
        <v>94086</v>
      </c>
      <c r="EL59" s="127"/>
      <c r="EM59" s="127">
        <v>112</v>
      </c>
      <c r="EN59" s="127"/>
      <c r="EO59" s="127"/>
      <c r="EP59" s="127"/>
      <c r="EQ59" s="127"/>
      <c r="ER59" s="130">
        <v>38831</v>
      </c>
      <c r="ES59" s="127"/>
      <c r="ET59" s="127"/>
      <c r="EU59" s="130">
        <v>2133</v>
      </c>
      <c r="EV59" s="127"/>
      <c r="EW59" s="130">
        <v>128417</v>
      </c>
      <c r="EX59" s="127"/>
      <c r="EY59" s="127"/>
      <c r="EZ59" s="750"/>
      <c r="FA59" s="130">
        <v>5830</v>
      </c>
      <c r="FB59" s="130">
        <v>1457</v>
      </c>
      <c r="FC59" s="127">
        <v>991</v>
      </c>
      <c r="FD59" s="127"/>
      <c r="FE59" s="130">
        <v>4596</v>
      </c>
      <c r="FF59" s="130">
        <v>15239</v>
      </c>
      <c r="FG59" s="127"/>
      <c r="FH59" s="130">
        <v>111187</v>
      </c>
      <c r="FI59" s="127"/>
      <c r="FJ59" s="130">
        <v>1173</v>
      </c>
      <c r="FK59" s="127"/>
      <c r="FL59" s="130">
        <v>87138</v>
      </c>
      <c r="FM59" s="127"/>
      <c r="FN59" s="127"/>
      <c r="FO59" s="130">
        <v>65015</v>
      </c>
      <c r="FP59" s="127"/>
      <c r="FQ59" s="127"/>
      <c r="FR59" s="127"/>
      <c r="FS59" s="127"/>
      <c r="FT59" s="127"/>
      <c r="FU59" s="130">
        <v>10031</v>
      </c>
      <c r="FV59" s="127"/>
      <c r="FW59" s="130">
        <v>1412</v>
      </c>
      <c r="FX59" s="127"/>
      <c r="FY59" s="127"/>
      <c r="FZ59" s="127"/>
      <c r="GA59" s="127"/>
      <c r="GB59" s="127"/>
      <c r="GC59" s="127"/>
      <c r="GD59" s="130">
        <v>5620</v>
      </c>
      <c r="GE59" s="127"/>
      <c r="GF59" s="130">
        <v>77593</v>
      </c>
      <c r="GG59" s="127"/>
      <c r="GH59" s="127"/>
      <c r="GI59" s="127"/>
      <c r="GJ59" s="130">
        <v>24735</v>
      </c>
      <c r="GK59" s="127"/>
      <c r="GL59" s="130">
        <v>3042</v>
      </c>
      <c r="GM59" s="127"/>
      <c r="GN59" s="127"/>
      <c r="GO59" s="127"/>
      <c r="GP59" s="127">
        <v>647</v>
      </c>
      <c r="GQ59" s="127"/>
      <c r="GR59" s="127"/>
      <c r="GS59" s="130">
        <v>13184</v>
      </c>
      <c r="GT59" s="130">
        <v>58960</v>
      </c>
      <c r="GU59" s="127"/>
      <c r="GV59" s="127">
        <v>289</v>
      </c>
      <c r="GW59" s="127"/>
      <c r="GX59" s="130">
        <v>15033</v>
      </c>
      <c r="GY59" s="127"/>
      <c r="GZ59" s="127"/>
      <c r="HA59" s="127"/>
      <c r="HB59" s="127"/>
      <c r="HC59" s="127"/>
      <c r="HD59" s="130">
        <v>35202</v>
      </c>
      <c r="HE59" s="127">
        <v>608</v>
      </c>
      <c r="HF59" s="127"/>
      <c r="HG59" s="127"/>
      <c r="HH59" s="130">
        <v>1726</v>
      </c>
      <c r="HI59" s="127"/>
      <c r="HJ59" s="127"/>
      <c r="HK59" s="127"/>
      <c r="HL59" s="127"/>
      <c r="HM59" s="127"/>
      <c r="HN59" s="127"/>
      <c r="HO59" s="127">
        <v>785</v>
      </c>
      <c r="HP59" s="127"/>
      <c r="HQ59" s="127">
        <v>420</v>
      </c>
      <c r="HR59" s="130">
        <v>11935</v>
      </c>
      <c r="HS59" s="130">
        <v>6290</v>
      </c>
      <c r="HT59" s="127"/>
      <c r="HU59" s="127"/>
      <c r="HV59" s="325">
        <v>1812</v>
      </c>
      <c r="HW59" s="130">
        <v>1222</v>
      </c>
      <c r="HX59" s="127"/>
      <c r="HY59" s="130">
        <v>1120</v>
      </c>
      <c r="HZ59" s="127"/>
      <c r="IA59" s="127">
        <v>245</v>
      </c>
      <c r="IB59" s="130">
        <v>3663</v>
      </c>
      <c r="IC59" s="127"/>
      <c r="ID59" s="130">
        <v>1525</v>
      </c>
      <c r="IE59" s="130">
        <v>14645</v>
      </c>
      <c r="IF59" s="127">
        <v>0</v>
      </c>
      <c r="IG59" s="127"/>
      <c r="IH59" s="130">
        <v>12377</v>
      </c>
      <c r="II59" s="127"/>
      <c r="IJ59" s="127"/>
      <c r="IK59" s="130">
        <v>66727</v>
      </c>
      <c r="IL59" s="127"/>
      <c r="IM59" s="127"/>
      <c r="IN59" s="127">
        <v>462</v>
      </c>
      <c r="IO59" s="127"/>
      <c r="IP59" s="127"/>
      <c r="IQ59" s="127"/>
      <c r="IR59" s="130">
        <v>2119</v>
      </c>
      <c r="IS59" s="127"/>
      <c r="IT59" s="127"/>
      <c r="IU59" s="130">
        <v>88748</v>
      </c>
      <c r="IV59" s="127"/>
      <c r="IW59" s="130">
        <v>17372</v>
      </c>
      <c r="IX59" s="127"/>
      <c r="IY59" s="127"/>
      <c r="IZ59" s="127"/>
      <c r="JA59" s="127">
        <v>0</v>
      </c>
      <c r="JB59" s="127"/>
      <c r="JC59" s="127"/>
      <c r="JD59" s="127">
        <v>150</v>
      </c>
      <c r="JE59" s="130">
        <v>63991</v>
      </c>
      <c r="JF59" s="127"/>
      <c r="JG59" s="127"/>
      <c r="JH59" s="130">
        <v>1540</v>
      </c>
      <c r="JI59" s="127"/>
      <c r="JJ59" s="130">
        <v>25263</v>
      </c>
      <c r="JK59" s="127">
        <v>0</v>
      </c>
      <c r="JL59" s="127">
        <v>928</v>
      </c>
      <c r="JM59" s="130">
        <v>3841</v>
      </c>
      <c r="JN59" s="127"/>
      <c r="JO59" s="127"/>
      <c r="JP59" s="127"/>
      <c r="JQ59" s="127"/>
      <c r="JR59" s="127"/>
      <c r="JS59" s="127"/>
      <c r="JT59" s="127"/>
      <c r="JU59" s="127"/>
      <c r="JV59" s="127"/>
      <c r="JW59" s="127"/>
      <c r="JX59" s="127"/>
      <c r="JY59" s="127"/>
      <c r="JZ59" s="130">
        <v>3587</v>
      </c>
      <c r="KA59" s="127"/>
      <c r="KB59" s="130">
        <v>76052</v>
      </c>
      <c r="KC59" s="127"/>
      <c r="KD59" s="127"/>
      <c r="KE59" s="127"/>
      <c r="KF59" s="127"/>
      <c r="KG59" s="130">
        <v>2108</v>
      </c>
      <c r="KH59" s="127"/>
      <c r="KI59" s="127"/>
      <c r="KJ59" s="127"/>
      <c r="KK59" s="127"/>
      <c r="KL59" s="130">
        <v>23828</v>
      </c>
      <c r="KM59" s="130">
        <v>6242</v>
      </c>
      <c r="KN59" s="127"/>
      <c r="KO59" s="127"/>
      <c r="KP59" s="130">
        <v>16298</v>
      </c>
      <c r="KQ59" s="127"/>
      <c r="KR59" s="130">
        <v>39176</v>
      </c>
      <c r="KS59" s="127"/>
      <c r="KT59" s="130">
        <v>1962</v>
      </c>
      <c r="KU59" s="127">
        <v>85</v>
      </c>
      <c r="KV59" s="127"/>
      <c r="KW59" s="127"/>
      <c r="KX59" s="127">
        <v>322</v>
      </c>
      <c r="KY59" s="130">
        <v>91036</v>
      </c>
      <c r="KZ59" s="127"/>
      <c r="LA59" s="127"/>
      <c r="LB59" s="127"/>
      <c r="LC59" s="127"/>
      <c r="LD59" s="127"/>
      <c r="LE59" s="130">
        <v>3105</v>
      </c>
      <c r="LF59" s="127">
        <v>435</v>
      </c>
      <c r="LG59" s="127"/>
      <c r="LH59" s="127"/>
      <c r="LI59" s="127"/>
      <c r="LJ59" s="130">
        <v>14266</v>
      </c>
      <c r="LK59" s="127"/>
      <c r="LL59" s="127"/>
      <c r="LM59" s="127"/>
      <c r="LN59" s="127"/>
      <c r="LO59" s="130">
        <v>39388</v>
      </c>
      <c r="LP59" s="127"/>
      <c r="LQ59" s="127"/>
      <c r="LR59" s="127"/>
      <c r="LS59" s="130">
        <v>4508</v>
      </c>
      <c r="LT59" s="130">
        <v>8368</v>
      </c>
      <c r="LU59" s="127"/>
      <c r="LV59" s="127"/>
      <c r="LW59" s="127"/>
      <c r="LX59" s="127">
        <v>536</v>
      </c>
      <c r="LY59" s="127"/>
      <c r="LZ59" s="127"/>
      <c r="MA59" s="130">
        <v>6341</v>
      </c>
      <c r="MB59" s="127"/>
      <c r="MC59" s="127"/>
      <c r="MD59" s="127"/>
      <c r="ME59" s="127"/>
      <c r="MF59" s="127"/>
      <c r="MG59" s="127"/>
      <c r="MH59" s="127"/>
      <c r="MI59" s="127">
        <v>422</v>
      </c>
      <c r="MJ59" s="127"/>
      <c r="MK59" s="130">
        <v>36698</v>
      </c>
      <c r="ML59" s="127">
        <v>462</v>
      </c>
      <c r="MM59" s="127"/>
      <c r="MN59" s="127"/>
      <c r="MO59" s="127"/>
      <c r="MP59" s="127">
        <v>918</v>
      </c>
      <c r="MR59" s="346">
        <f t="shared" si="7"/>
        <v>0</v>
      </c>
      <c r="MS59" s="346">
        <f t="shared" si="8"/>
        <v>135528</v>
      </c>
      <c r="MT59" s="325">
        <f t="shared" si="11"/>
        <v>4807.5</v>
      </c>
      <c r="MU59" s="772">
        <f t="shared" si="9"/>
        <v>148</v>
      </c>
    </row>
    <row r="60" spans="1:359" ht="43.5" x14ac:dyDescent="0.35">
      <c r="A60" s="280" t="s">
        <v>122</v>
      </c>
      <c r="B60" s="102" t="s">
        <v>6</v>
      </c>
      <c r="C60" s="102" t="s">
        <v>3</v>
      </c>
      <c r="D60" s="59" t="s">
        <v>16</v>
      </c>
      <c r="E60" s="128">
        <f t="shared" si="10"/>
        <v>27.697372262773722</v>
      </c>
      <c r="F60" s="325"/>
      <c r="G60" s="844">
        <v>49</v>
      </c>
      <c r="H60" s="905">
        <v>5</v>
      </c>
      <c r="I60" s="844"/>
      <c r="J60" s="753"/>
      <c r="K60" s="753">
        <v>28</v>
      </c>
      <c r="L60" s="753">
        <v>15</v>
      </c>
      <c r="M60" s="753">
        <v>29.2</v>
      </c>
      <c r="N60" s="666">
        <v>28.95</v>
      </c>
      <c r="O60" s="753"/>
      <c r="P60" s="883">
        <v>15</v>
      </c>
      <c r="Q60" s="870">
        <v>115</v>
      </c>
      <c r="R60" s="844">
        <v>5</v>
      </c>
      <c r="S60" s="753"/>
      <c r="T60" s="666">
        <v>48</v>
      </c>
      <c r="U60" s="883"/>
      <c r="V60" s="693" t="s">
        <v>874</v>
      </c>
      <c r="W60" s="809">
        <v>2</v>
      </c>
      <c r="X60" s="666">
        <v>45</v>
      </c>
      <c r="Y60" s="666">
        <v>52</v>
      </c>
      <c r="Z60" s="666"/>
      <c r="AA60" s="753"/>
      <c r="AB60" s="905">
        <v>10</v>
      </c>
      <c r="AC60" s="753">
        <v>13.2</v>
      </c>
      <c r="AD60" s="394"/>
      <c r="AE60" s="394">
        <v>7</v>
      </c>
      <c r="AF60" s="666"/>
      <c r="AG60" s="135"/>
      <c r="AH60" s="753">
        <v>24</v>
      </c>
      <c r="AI60" s="394">
        <v>21</v>
      </c>
      <c r="AJ60" s="394">
        <v>15</v>
      </c>
      <c r="AK60" s="666">
        <v>26.7</v>
      </c>
      <c r="AL60" s="394"/>
      <c r="AM60" s="394"/>
      <c r="AN60" s="394"/>
      <c r="AO60" s="584"/>
      <c r="AP60" s="883">
        <v>16</v>
      </c>
      <c r="AQ60" s="394"/>
      <c r="AR60" s="394">
        <v>20</v>
      </c>
      <c r="AS60" s="844">
        <v>115</v>
      </c>
      <c r="AT60" s="135">
        <v>18.940000000000001</v>
      </c>
      <c r="AU60" s="631">
        <v>18</v>
      </c>
      <c r="AV60" s="559">
        <v>41.92</v>
      </c>
      <c r="AW60" s="753"/>
      <c r="AX60" s="661">
        <v>7</v>
      </c>
      <c r="AY60" s="397">
        <v>28</v>
      </c>
      <c r="AZ60" s="526">
        <v>21</v>
      </c>
      <c r="BA60" s="434"/>
      <c r="BB60" s="341">
        <v>41</v>
      </c>
      <c r="BC60" s="394"/>
      <c r="BD60" s="666"/>
      <c r="BE60" s="394">
        <v>13.2</v>
      </c>
      <c r="BF60" s="753"/>
      <c r="BG60" s="243"/>
      <c r="BH60" s="127"/>
      <c r="BI60" s="127">
        <v>51</v>
      </c>
      <c r="BJ60" s="127">
        <v>86</v>
      </c>
      <c r="BK60" s="135">
        <v>76</v>
      </c>
      <c r="BL60" s="127"/>
      <c r="BM60" s="135"/>
      <c r="BN60" s="135"/>
      <c r="BO60" s="135"/>
      <c r="BP60" s="883">
        <v>17</v>
      </c>
      <c r="BQ60" s="127"/>
      <c r="BR60" s="127"/>
      <c r="BS60" s="135"/>
      <c r="BT60" s="127"/>
      <c r="BU60" s="127"/>
      <c r="BV60" s="477">
        <v>20.079999999999998</v>
      </c>
      <c r="BW60" s="127"/>
      <c r="BX60" s="127"/>
      <c r="BY60" s="341">
        <v>14</v>
      </c>
      <c r="BZ60" s="374"/>
      <c r="CA60" s="127">
        <v>139</v>
      </c>
      <c r="CB60" s="149">
        <v>71</v>
      </c>
      <c r="CC60" s="127"/>
      <c r="CD60" s="127"/>
      <c r="CE60" s="127"/>
      <c r="CF60" s="559">
        <v>16.55</v>
      </c>
      <c r="CG60" s="127">
        <v>90</v>
      </c>
      <c r="CH60" s="661">
        <v>7</v>
      </c>
      <c r="CI60" s="443">
        <v>26</v>
      </c>
      <c r="CJ60" s="414">
        <v>23.1</v>
      </c>
      <c r="CK60" s="341"/>
      <c r="CL60" s="135">
        <v>43</v>
      </c>
      <c r="CM60" s="394"/>
      <c r="CN60" s="127"/>
      <c r="CO60" s="135"/>
      <c r="CP60" s="127">
        <v>7</v>
      </c>
      <c r="CQ60" s="394">
        <v>13.7</v>
      </c>
      <c r="CR60" s="127"/>
      <c r="CS60" s="127">
        <v>30</v>
      </c>
      <c r="CT60" s="127">
        <v>18</v>
      </c>
      <c r="CU60" s="127"/>
      <c r="CV60" s="753"/>
      <c r="CW60" s="127">
        <v>5</v>
      </c>
      <c r="CX60" s="127">
        <v>28</v>
      </c>
      <c r="CY60" s="127"/>
      <c r="CZ60" s="127"/>
      <c r="DA60" s="127"/>
      <c r="DB60" s="127">
        <v>8</v>
      </c>
      <c r="DC60" s="127">
        <v>42</v>
      </c>
      <c r="DD60" s="127"/>
      <c r="DE60" s="127">
        <v>2</v>
      </c>
      <c r="DF60" s="127"/>
      <c r="DG60" s="883">
        <v>16</v>
      </c>
      <c r="DH60" s="127"/>
      <c r="DI60" s="127"/>
      <c r="DJ60" s="127"/>
      <c r="DK60" s="127"/>
      <c r="DL60" s="127"/>
      <c r="DM60" s="127"/>
      <c r="DN60" s="127">
        <v>15</v>
      </c>
      <c r="DO60" s="127"/>
      <c r="DP60" s="127"/>
      <c r="DQ60" s="127">
        <v>5</v>
      </c>
      <c r="DR60" s="127"/>
      <c r="DS60" s="127">
        <v>14</v>
      </c>
      <c r="DT60" s="127">
        <v>97</v>
      </c>
      <c r="DU60" s="127">
        <v>12</v>
      </c>
      <c r="DV60" s="127">
        <v>57</v>
      </c>
      <c r="DW60" s="127"/>
      <c r="DX60" s="127"/>
      <c r="DY60" s="127"/>
      <c r="DZ60" s="127"/>
      <c r="EA60" s="127"/>
      <c r="EB60" s="127"/>
      <c r="EC60" s="127"/>
      <c r="ED60" s="127">
        <v>55</v>
      </c>
      <c r="EE60" s="127">
        <v>36</v>
      </c>
      <c r="EF60" s="127"/>
      <c r="EG60" s="127"/>
      <c r="EH60" s="127"/>
      <c r="EI60" s="127"/>
      <c r="EJ60" s="127"/>
      <c r="EK60" s="127">
        <v>32</v>
      </c>
      <c r="EL60" s="127"/>
      <c r="EM60" s="127">
        <v>30</v>
      </c>
      <c r="EN60" s="127"/>
      <c r="EO60" s="127">
        <v>126</v>
      </c>
      <c r="EP60" s="127"/>
      <c r="EQ60" s="127"/>
      <c r="ER60" s="127">
        <v>13</v>
      </c>
      <c r="ES60" s="127"/>
      <c r="ET60" s="127"/>
      <c r="EU60" s="127">
        <v>12</v>
      </c>
      <c r="EV60" s="127">
        <v>17</v>
      </c>
      <c r="EW60" s="127">
        <v>15</v>
      </c>
      <c r="EX60" s="127"/>
      <c r="EY60" s="127"/>
      <c r="EZ60" s="753"/>
      <c r="FA60" s="127">
        <v>5</v>
      </c>
      <c r="FB60" s="127">
        <v>30</v>
      </c>
      <c r="FC60" s="127"/>
      <c r="FD60" s="127"/>
      <c r="FE60" s="127">
        <v>1</v>
      </c>
      <c r="FF60" s="127"/>
      <c r="FG60" s="127">
        <v>6</v>
      </c>
      <c r="FH60" s="127">
        <v>26</v>
      </c>
      <c r="FI60" s="127"/>
      <c r="FJ60" s="127">
        <v>3</v>
      </c>
      <c r="FK60" s="127"/>
      <c r="FL60" s="127"/>
      <c r="FM60" s="127"/>
      <c r="FN60" s="127"/>
      <c r="FO60" s="127">
        <v>39</v>
      </c>
      <c r="FP60" s="127"/>
      <c r="FQ60" s="127"/>
      <c r="FR60" s="127"/>
      <c r="FS60" s="127"/>
      <c r="FT60" s="127"/>
      <c r="FU60" s="127">
        <v>80</v>
      </c>
      <c r="FV60" s="127"/>
      <c r="FW60" s="127">
        <v>15</v>
      </c>
      <c r="FX60" s="127"/>
      <c r="FY60" s="127"/>
      <c r="FZ60" s="127"/>
      <c r="GA60" s="127"/>
      <c r="GB60" s="127"/>
      <c r="GC60" s="127"/>
      <c r="GD60" s="127"/>
      <c r="GE60" s="127">
        <v>20</v>
      </c>
      <c r="GF60" s="127">
        <v>66</v>
      </c>
      <c r="GG60" s="127"/>
      <c r="GH60" s="127"/>
      <c r="GI60" s="127"/>
      <c r="GJ60" s="127">
        <v>37</v>
      </c>
      <c r="GK60" s="127"/>
      <c r="GL60" s="127">
        <v>31</v>
      </c>
      <c r="GM60" s="127">
        <v>10</v>
      </c>
      <c r="GN60" s="127"/>
      <c r="GO60" s="127"/>
      <c r="GP60" s="127"/>
      <c r="GQ60" s="127"/>
      <c r="GR60" s="127"/>
      <c r="GS60" s="127">
        <v>44</v>
      </c>
      <c r="GT60" s="127">
        <v>44</v>
      </c>
      <c r="GU60" s="127"/>
      <c r="GV60" s="127"/>
      <c r="GW60" s="127"/>
      <c r="GX60" s="127">
        <v>57</v>
      </c>
      <c r="GY60" s="127"/>
      <c r="GZ60" s="127"/>
      <c r="HA60" s="127"/>
      <c r="HB60" s="127"/>
      <c r="HC60" s="127"/>
      <c r="HD60" s="127">
        <v>17</v>
      </c>
      <c r="HE60" s="127">
        <v>10</v>
      </c>
      <c r="HF60" s="127"/>
      <c r="HG60" s="127"/>
      <c r="HH60" s="127">
        <v>20</v>
      </c>
      <c r="HI60" s="127"/>
      <c r="HJ60" s="127"/>
      <c r="HK60" s="127"/>
      <c r="HL60" s="127"/>
      <c r="HM60" s="127"/>
      <c r="HN60" s="127"/>
      <c r="HO60" s="127">
        <v>18</v>
      </c>
      <c r="HP60" s="127"/>
      <c r="HQ60" s="127">
        <v>7</v>
      </c>
      <c r="HR60" s="127">
        <v>87</v>
      </c>
      <c r="HS60" s="127"/>
      <c r="HT60" s="127"/>
      <c r="HU60" s="127"/>
      <c r="HV60" s="127"/>
      <c r="HW60" s="127">
        <v>13</v>
      </c>
      <c r="HX60" s="127"/>
      <c r="HY60" s="127"/>
      <c r="HZ60" s="127"/>
      <c r="IA60" s="127">
        <v>1</v>
      </c>
      <c r="IB60" s="127">
        <v>20</v>
      </c>
      <c r="IC60" s="127"/>
      <c r="ID60" s="127">
        <v>1</v>
      </c>
      <c r="IE60" s="127"/>
      <c r="IF60" s="127">
        <v>9</v>
      </c>
      <c r="IG60" s="127"/>
      <c r="IH60" s="127">
        <v>15</v>
      </c>
      <c r="II60" s="127"/>
      <c r="IJ60" s="127"/>
      <c r="IK60" s="127">
        <v>26</v>
      </c>
      <c r="IL60" s="127">
        <v>21</v>
      </c>
      <c r="IM60" s="127"/>
      <c r="IN60" s="127">
        <v>7</v>
      </c>
      <c r="IO60" s="127"/>
      <c r="IP60" s="127"/>
      <c r="IQ60" s="127"/>
      <c r="IR60" s="127">
        <v>30</v>
      </c>
      <c r="IS60" s="127"/>
      <c r="IT60" s="127"/>
      <c r="IU60" s="127"/>
      <c r="IV60" s="127">
        <v>4</v>
      </c>
      <c r="IW60" s="127">
        <v>29</v>
      </c>
      <c r="IX60" s="127"/>
      <c r="IY60" s="127"/>
      <c r="IZ60" s="127"/>
      <c r="JA60" s="127">
        <v>5</v>
      </c>
      <c r="JB60" s="127"/>
      <c r="JC60" s="127"/>
      <c r="JD60" s="127">
        <v>1</v>
      </c>
      <c r="JE60" s="127"/>
      <c r="JF60" s="127"/>
      <c r="JG60" s="127"/>
      <c r="JH60" s="127">
        <v>10</v>
      </c>
      <c r="JI60" s="127"/>
      <c r="JJ60" s="127">
        <v>1</v>
      </c>
      <c r="JK60" s="127">
        <v>3</v>
      </c>
      <c r="JL60" s="127">
        <v>12</v>
      </c>
      <c r="JM60" s="127">
        <v>15</v>
      </c>
      <c r="JN60" s="127"/>
      <c r="JO60" s="127"/>
      <c r="JP60" s="127"/>
      <c r="JQ60" s="127"/>
      <c r="JR60" s="127"/>
      <c r="JS60" s="127"/>
      <c r="JT60" s="127"/>
      <c r="JU60" s="127"/>
      <c r="JV60" s="127"/>
      <c r="JW60" s="127"/>
      <c r="JX60" s="127"/>
      <c r="JY60" s="127"/>
      <c r="JZ60" s="127">
        <v>14</v>
      </c>
      <c r="KA60" s="127">
        <v>20</v>
      </c>
      <c r="KB60" s="127">
        <v>59</v>
      </c>
      <c r="KC60" s="127"/>
      <c r="KD60" s="127"/>
      <c r="KE60" s="127"/>
      <c r="KF60" s="127"/>
      <c r="KG60" s="127"/>
      <c r="KH60" s="127">
        <v>12</v>
      </c>
      <c r="KI60" s="127"/>
      <c r="KJ60" s="127"/>
      <c r="KK60" s="127"/>
      <c r="KL60" s="127">
        <v>44</v>
      </c>
      <c r="KM60" s="127">
        <v>51</v>
      </c>
      <c r="KN60" s="127"/>
      <c r="KO60" s="127"/>
      <c r="KP60" s="127">
        <v>80</v>
      </c>
      <c r="KQ60" s="127">
        <v>10</v>
      </c>
      <c r="KR60" s="127"/>
      <c r="KS60" s="127"/>
      <c r="KT60" s="127">
        <v>20</v>
      </c>
      <c r="KU60" s="127">
        <v>5</v>
      </c>
      <c r="KV60" s="127"/>
      <c r="KW60" s="127"/>
      <c r="KX60" s="127">
        <v>11</v>
      </c>
      <c r="KY60" s="127">
        <v>65</v>
      </c>
      <c r="KZ60" s="127"/>
      <c r="LA60" s="127"/>
      <c r="LB60" s="127"/>
      <c r="LC60" s="127"/>
      <c r="LD60" s="127"/>
      <c r="LE60" s="127"/>
      <c r="LF60" s="127">
        <v>6</v>
      </c>
      <c r="LG60" s="127"/>
      <c r="LH60" s="127"/>
      <c r="LI60" s="127">
        <v>12</v>
      </c>
      <c r="LJ60" s="127">
        <v>39</v>
      </c>
      <c r="LK60" s="127"/>
      <c r="LL60" s="127"/>
      <c r="LM60" s="127"/>
      <c r="LN60" s="127">
        <v>26</v>
      </c>
      <c r="LO60" s="127">
        <v>42</v>
      </c>
      <c r="LP60" s="127">
        <v>6</v>
      </c>
      <c r="LQ60" s="127"/>
      <c r="LR60" s="127"/>
      <c r="LS60" s="127">
        <v>1</v>
      </c>
      <c r="LT60" s="127">
        <v>10</v>
      </c>
      <c r="LU60" s="127"/>
      <c r="LV60" s="127"/>
      <c r="LW60" s="127"/>
      <c r="LX60" s="127">
        <v>22</v>
      </c>
      <c r="LY60" s="127"/>
      <c r="LZ60" s="127"/>
      <c r="MA60" s="127">
        <v>34</v>
      </c>
      <c r="MB60" s="127"/>
      <c r="MC60" s="127"/>
      <c r="MD60" s="127"/>
      <c r="ME60" s="127"/>
      <c r="MF60" s="127"/>
      <c r="MG60" s="127"/>
      <c r="MH60" s="127"/>
      <c r="MI60" s="127">
        <v>3</v>
      </c>
      <c r="MJ60" s="127"/>
      <c r="MK60" s="127">
        <v>15</v>
      </c>
      <c r="ML60" s="127"/>
      <c r="MM60" s="127"/>
      <c r="MN60" s="127"/>
      <c r="MO60" s="127"/>
      <c r="MP60" s="127">
        <v>12</v>
      </c>
      <c r="MR60" s="346">
        <f t="shared" si="7"/>
        <v>1</v>
      </c>
      <c r="MS60" s="346">
        <f t="shared" si="8"/>
        <v>139</v>
      </c>
      <c r="MT60" s="325">
        <f t="shared" si="11"/>
        <v>18</v>
      </c>
      <c r="MU60" s="772">
        <f t="shared" si="9"/>
        <v>137</v>
      </c>
    </row>
    <row r="61" spans="1:359" ht="43.5" x14ac:dyDescent="0.35">
      <c r="A61" s="280" t="s">
        <v>123</v>
      </c>
      <c r="B61" s="102" t="s">
        <v>6</v>
      </c>
      <c r="C61" s="102" t="s">
        <v>3</v>
      </c>
      <c r="D61" s="59" t="s">
        <v>18</v>
      </c>
      <c r="E61" s="128">
        <f t="shared" si="10"/>
        <v>16.120404624277455</v>
      </c>
      <c r="F61" s="325"/>
      <c r="G61" s="844">
        <v>1</v>
      </c>
      <c r="H61" s="905">
        <v>1</v>
      </c>
      <c r="I61" s="844"/>
      <c r="J61" s="753"/>
      <c r="K61" s="753">
        <v>22</v>
      </c>
      <c r="L61" s="753">
        <v>20</v>
      </c>
      <c r="M61" s="753">
        <v>2.1</v>
      </c>
      <c r="N61" s="666">
        <v>20.100000000000001</v>
      </c>
      <c r="O61" s="753"/>
      <c r="P61" s="883">
        <v>14</v>
      </c>
      <c r="Q61" s="870">
        <v>8.5</v>
      </c>
      <c r="R61" s="844">
        <v>5</v>
      </c>
      <c r="S61" s="753"/>
      <c r="T61" s="666">
        <v>1</v>
      </c>
      <c r="U61" s="883"/>
      <c r="V61" s="693" t="s">
        <v>875</v>
      </c>
      <c r="W61" s="809">
        <v>2</v>
      </c>
      <c r="X61" s="666">
        <v>1</v>
      </c>
      <c r="Y61" s="666">
        <v>40</v>
      </c>
      <c r="Z61" s="666"/>
      <c r="AA61" s="753"/>
      <c r="AB61" s="905"/>
      <c r="AC61" s="753">
        <v>1</v>
      </c>
      <c r="AD61" s="394"/>
      <c r="AE61" s="394">
        <v>7</v>
      </c>
      <c r="AF61" s="666"/>
      <c r="AG61" s="135"/>
      <c r="AH61" s="753">
        <v>21</v>
      </c>
      <c r="AI61" s="394">
        <v>21</v>
      </c>
      <c r="AJ61" s="394">
        <v>20</v>
      </c>
      <c r="AK61" s="666">
        <v>2.1</v>
      </c>
      <c r="AL61" s="394"/>
      <c r="AM61" s="394"/>
      <c r="AN61" s="394"/>
      <c r="AO61" s="584"/>
      <c r="AP61" s="883">
        <v>9</v>
      </c>
      <c r="AQ61" s="394"/>
      <c r="AR61" s="394">
        <v>2</v>
      </c>
      <c r="AS61" s="844">
        <v>8.5</v>
      </c>
      <c r="AT61" s="135">
        <v>20.37</v>
      </c>
      <c r="AU61" s="631">
        <v>15</v>
      </c>
      <c r="AV61" s="559">
        <v>1</v>
      </c>
      <c r="AW61" s="753"/>
      <c r="AX61" s="661">
        <v>5</v>
      </c>
      <c r="AY61" s="397">
        <v>39</v>
      </c>
      <c r="AZ61" s="526">
        <v>21</v>
      </c>
      <c r="BA61" s="434"/>
      <c r="BB61" s="341">
        <v>55</v>
      </c>
      <c r="BC61" s="394"/>
      <c r="BD61" s="666">
        <v>8</v>
      </c>
      <c r="BE61" s="394">
        <v>1</v>
      </c>
      <c r="BF61" s="753"/>
      <c r="BG61" s="243"/>
      <c r="BH61" s="127"/>
      <c r="BI61" s="127">
        <v>24</v>
      </c>
      <c r="BJ61" s="127"/>
      <c r="BK61" s="135">
        <v>3</v>
      </c>
      <c r="BL61" s="127"/>
      <c r="BM61" s="135"/>
      <c r="BN61" s="135"/>
      <c r="BO61" s="135"/>
      <c r="BP61" s="883">
        <v>9</v>
      </c>
      <c r="BQ61" s="127"/>
      <c r="BR61" s="127">
        <v>8</v>
      </c>
      <c r="BS61" s="135"/>
      <c r="BT61" s="127"/>
      <c r="BU61" s="127"/>
      <c r="BV61" s="477">
        <v>15.86</v>
      </c>
      <c r="BW61" s="127"/>
      <c r="BX61" s="127"/>
      <c r="BY61" s="341">
        <v>14</v>
      </c>
      <c r="BZ61" s="374"/>
      <c r="CA61" s="127">
        <v>163</v>
      </c>
      <c r="CB61" s="149">
        <v>43</v>
      </c>
      <c r="CC61" s="127">
        <v>23</v>
      </c>
      <c r="CD61" s="127"/>
      <c r="CE61" s="127"/>
      <c r="CF61" s="559">
        <v>1</v>
      </c>
      <c r="CG61" s="127">
        <v>120</v>
      </c>
      <c r="CH61" s="661">
        <v>5</v>
      </c>
      <c r="CI61" s="443">
        <v>31</v>
      </c>
      <c r="CJ61" s="414">
        <v>6.3</v>
      </c>
      <c r="CK61" s="341"/>
      <c r="CL61" s="135">
        <v>73</v>
      </c>
      <c r="CM61" s="394">
        <v>10</v>
      </c>
      <c r="CN61" s="127"/>
      <c r="CO61" s="135"/>
      <c r="CP61" s="127">
        <v>5</v>
      </c>
      <c r="CQ61" s="394">
        <v>1</v>
      </c>
      <c r="CR61" s="127"/>
      <c r="CS61" s="127">
        <v>25</v>
      </c>
      <c r="CT61" s="127">
        <v>11</v>
      </c>
      <c r="CU61" s="127"/>
      <c r="CV61" s="753"/>
      <c r="CW61" s="127">
        <v>2</v>
      </c>
      <c r="CX61" s="127">
        <v>16</v>
      </c>
      <c r="CY61" s="127"/>
      <c r="CZ61" s="127"/>
      <c r="DA61" s="127"/>
      <c r="DB61" s="127">
        <v>1</v>
      </c>
      <c r="DC61" s="127">
        <v>3</v>
      </c>
      <c r="DD61" s="127"/>
      <c r="DE61" s="127">
        <v>1</v>
      </c>
      <c r="DF61" s="127">
        <v>15</v>
      </c>
      <c r="DG61" s="883">
        <v>10</v>
      </c>
      <c r="DH61" s="127">
        <v>11</v>
      </c>
      <c r="DI61" s="127"/>
      <c r="DJ61" s="127"/>
      <c r="DK61" s="127">
        <v>4</v>
      </c>
      <c r="DL61" s="127"/>
      <c r="DM61" s="127"/>
      <c r="DN61" s="127">
        <v>140</v>
      </c>
      <c r="DO61" s="127"/>
      <c r="DP61" s="127"/>
      <c r="DQ61" s="127">
        <v>3</v>
      </c>
      <c r="DR61" s="127"/>
      <c r="DS61" s="127">
        <v>4</v>
      </c>
      <c r="DT61" s="127">
        <v>169</v>
      </c>
      <c r="DU61" s="127">
        <v>11</v>
      </c>
      <c r="DV61" s="127">
        <v>40</v>
      </c>
      <c r="DW61" s="127"/>
      <c r="DX61" s="127">
        <v>19</v>
      </c>
      <c r="DY61" s="127"/>
      <c r="DZ61" s="127"/>
      <c r="EA61" s="127"/>
      <c r="EB61" s="127"/>
      <c r="EC61" s="127"/>
      <c r="ED61" s="127">
        <v>1</v>
      </c>
      <c r="EE61" s="127">
        <v>15</v>
      </c>
      <c r="EF61" s="127"/>
      <c r="EG61" s="127"/>
      <c r="EH61" s="127"/>
      <c r="EI61" s="127"/>
      <c r="EJ61" s="127"/>
      <c r="EK61" s="127">
        <v>8</v>
      </c>
      <c r="EL61" s="127"/>
      <c r="EM61" s="127">
        <v>10</v>
      </c>
      <c r="EN61" s="127"/>
      <c r="EO61" s="127">
        <v>180</v>
      </c>
      <c r="EP61" s="127"/>
      <c r="EQ61" s="127"/>
      <c r="ER61" s="127">
        <v>1</v>
      </c>
      <c r="ES61" s="127"/>
      <c r="ET61" s="127"/>
      <c r="EU61" s="127">
        <v>8</v>
      </c>
      <c r="EV61" s="127">
        <v>16</v>
      </c>
      <c r="EW61" s="127">
        <v>9</v>
      </c>
      <c r="EX61" s="127"/>
      <c r="EY61" s="127"/>
      <c r="EZ61" s="753"/>
      <c r="FA61" s="127">
        <v>2</v>
      </c>
      <c r="FB61" s="127">
        <v>11</v>
      </c>
      <c r="FC61" s="127"/>
      <c r="FD61" s="127"/>
      <c r="FE61" s="127">
        <v>1</v>
      </c>
      <c r="FF61" s="127"/>
      <c r="FG61" s="127">
        <v>1</v>
      </c>
      <c r="FH61" s="127">
        <v>1</v>
      </c>
      <c r="FI61" s="127"/>
      <c r="FJ61" s="127">
        <v>2</v>
      </c>
      <c r="FK61" s="127"/>
      <c r="FL61" s="127"/>
      <c r="FM61" s="127"/>
      <c r="FN61" s="127"/>
      <c r="FO61" s="127">
        <v>25</v>
      </c>
      <c r="FP61" s="127"/>
      <c r="FQ61" s="127"/>
      <c r="FR61" s="127">
        <v>8</v>
      </c>
      <c r="FS61" s="127"/>
      <c r="FT61" s="127">
        <v>60</v>
      </c>
      <c r="FU61" s="127">
        <v>1</v>
      </c>
      <c r="FV61" s="127"/>
      <c r="FW61" s="127">
        <v>10</v>
      </c>
      <c r="FX61" s="127"/>
      <c r="FY61" s="127"/>
      <c r="FZ61" s="127"/>
      <c r="GA61" s="127"/>
      <c r="GB61" s="127"/>
      <c r="GC61" s="127"/>
      <c r="GD61" s="127">
        <v>4</v>
      </c>
      <c r="GE61" s="127">
        <v>11</v>
      </c>
      <c r="GF61" s="127">
        <v>33</v>
      </c>
      <c r="GG61" s="127"/>
      <c r="GH61" s="127"/>
      <c r="GI61" s="127"/>
      <c r="GJ61" s="127">
        <v>1</v>
      </c>
      <c r="GK61" s="127"/>
      <c r="GL61" s="127">
        <v>6</v>
      </c>
      <c r="GM61" s="127">
        <v>10</v>
      </c>
      <c r="GN61" s="127"/>
      <c r="GO61" s="127"/>
      <c r="GP61" s="127"/>
      <c r="GQ61" s="127"/>
      <c r="GR61" s="127"/>
      <c r="GS61" s="127">
        <v>28</v>
      </c>
      <c r="GT61" s="127">
        <v>41</v>
      </c>
      <c r="GU61" s="127"/>
      <c r="GV61" s="127">
        <v>2</v>
      </c>
      <c r="GW61" s="127"/>
      <c r="GX61" s="127">
        <v>17</v>
      </c>
      <c r="GY61" s="127"/>
      <c r="GZ61" s="127"/>
      <c r="HA61" s="127"/>
      <c r="HB61" s="127"/>
      <c r="HC61" s="127"/>
      <c r="HD61" s="127">
        <v>1</v>
      </c>
      <c r="HE61" s="127">
        <v>5</v>
      </c>
      <c r="HF61" s="127"/>
      <c r="HG61" s="127"/>
      <c r="HH61" s="127">
        <v>13</v>
      </c>
      <c r="HI61" s="127">
        <v>9</v>
      </c>
      <c r="HJ61" s="127"/>
      <c r="HK61" s="127">
        <v>7</v>
      </c>
      <c r="HL61" s="127">
        <v>17</v>
      </c>
      <c r="HM61" s="127"/>
      <c r="HN61" s="127"/>
      <c r="HO61" s="127">
        <v>4</v>
      </c>
      <c r="HP61" s="127"/>
      <c r="HQ61" s="127">
        <v>4</v>
      </c>
      <c r="HR61" s="127">
        <v>59</v>
      </c>
      <c r="HS61" s="127"/>
      <c r="HT61" s="127">
        <v>2</v>
      </c>
      <c r="HU61" s="127">
        <v>11</v>
      </c>
      <c r="HV61" s="127"/>
      <c r="HW61" s="127">
        <v>6</v>
      </c>
      <c r="HX61" s="127"/>
      <c r="HY61" s="127"/>
      <c r="HZ61" s="127">
        <v>10</v>
      </c>
      <c r="IA61" s="127">
        <v>1</v>
      </c>
      <c r="IB61" s="127">
        <v>20</v>
      </c>
      <c r="IC61" s="127"/>
      <c r="ID61" s="127">
        <v>1</v>
      </c>
      <c r="IE61" s="127"/>
      <c r="IF61" s="127">
        <v>1</v>
      </c>
      <c r="IG61" s="127">
        <v>30</v>
      </c>
      <c r="IH61" s="127">
        <v>15</v>
      </c>
      <c r="II61" s="127"/>
      <c r="IJ61" s="127"/>
      <c r="IK61" s="127">
        <v>1</v>
      </c>
      <c r="IL61" s="127">
        <v>10</v>
      </c>
      <c r="IM61" s="127"/>
      <c r="IN61" s="127">
        <v>5</v>
      </c>
      <c r="IO61" s="127">
        <v>3</v>
      </c>
      <c r="IP61" s="127"/>
      <c r="IQ61" s="127">
        <v>17</v>
      </c>
      <c r="IR61" s="127">
        <v>31</v>
      </c>
      <c r="IS61" s="127">
        <v>23</v>
      </c>
      <c r="IT61" s="127"/>
      <c r="IU61" s="127"/>
      <c r="IV61" s="127">
        <v>2</v>
      </c>
      <c r="IW61" s="127">
        <v>10</v>
      </c>
      <c r="IX61" s="127">
        <v>18</v>
      </c>
      <c r="IY61" s="127"/>
      <c r="IZ61" s="127">
        <v>6</v>
      </c>
      <c r="JA61" s="127">
        <v>1</v>
      </c>
      <c r="JB61" s="127"/>
      <c r="JC61" s="127">
        <v>2</v>
      </c>
      <c r="JD61" s="127">
        <v>1</v>
      </c>
      <c r="JE61" s="127"/>
      <c r="JF61" s="127">
        <v>60</v>
      </c>
      <c r="JG61" s="127">
        <v>16</v>
      </c>
      <c r="JH61" s="127">
        <v>3</v>
      </c>
      <c r="JI61" s="127"/>
      <c r="JJ61" s="127">
        <v>1</v>
      </c>
      <c r="JK61" s="127">
        <v>2</v>
      </c>
      <c r="JL61" s="127">
        <v>7</v>
      </c>
      <c r="JM61" s="127">
        <v>10</v>
      </c>
      <c r="JN61" s="127"/>
      <c r="JO61" s="127">
        <v>5</v>
      </c>
      <c r="JP61" s="127"/>
      <c r="JQ61" s="127"/>
      <c r="JR61" s="127"/>
      <c r="JS61" s="127"/>
      <c r="JT61" s="127"/>
      <c r="JU61" s="127"/>
      <c r="JV61" s="127"/>
      <c r="JW61" s="127"/>
      <c r="JX61" s="127"/>
      <c r="JY61" s="127"/>
      <c r="JZ61" s="127">
        <v>4</v>
      </c>
      <c r="KA61" s="127">
        <v>11</v>
      </c>
      <c r="KB61" s="127">
        <v>29</v>
      </c>
      <c r="KC61" s="127"/>
      <c r="KD61" s="127"/>
      <c r="KE61" s="127"/>
      <c r="KF61" s="127"/>
      <c r="KG61" s="127"/>
      <c r="KH61" s="127">
        <v>7</v>
      </c>
      <c r="KI61" s="127">
        <v>2</v>
      </c>
      <c r="KJ61" s="127"/>
      <c r="KK61" s="127"/>
      <c r="KL61" s="127">
        <v>1</v>
      </c>
      <c r="KM61" s="127">
        <v>15</v>
      </c>
      <c r="KN61" s="127"/>
      <c r="KO61" s="127"/>
      <c r="KP61" s="127"/>
      <c r="KQ61" s="127">
        <v>10</v>
      </c>
      <c r="KR61" s="127"/>
      <c r="KS61" s="127">
        <v>20</v>
      </c>
      <c r="KT61" s="127">
        <v>10</v>
      </c>
      <c r="KU61" s="127">
        <v>3</v>
      </c>
      <c r="KV61" s="127"/>
      <c r="KW61" s="127">
        <v>2</v>
      </c>
      <c r="KX61" s="127">
        <v>2</v>
      </c>
      <c r="KY61" s="127">
        <v>52</v>
      </c>
      <c r="KZ61" s="127"/>
      <c r="LA61" s="127">
        <v>3</v>
      </c>
      <c r="LB61" s="127"/>
      <c r="LC61" s="127"/>
      <c r="LD61" s="127"/>
      <c r="LE61" s="127"/>
      <c r="LF61" s="127">
        <v>6</v>
      </c>
      <c r="LG61" s="127"/>
      <c r="LH61" s="127"/>
      <c r="LI61" s="127">
        <v>2</v>
      </c>
      <c r="LJ61" s="127">
        <v>24</v>
      </c>
      <c r="LK61" s="127"/>
      <c r="LL61" s="127">
        <v>21</v>
      </c>
      <c r="LM61" s="127"/>
      <c r="LN61" s="127">
        <v>15</v>
      </c>
      <c r="LO61" s="127">
        <v>37</v>
      </c>
      <c r="LP61" s="127">
        <v>2</v>
      </c>
      <c r="LQ61" s="127">
        <v>10</v>
      </c>
      <c r="LR61" s="127">
        <v>6</v>
      </c>
      <c r="LS61" s="127">
        <v>1</v>
      </c>
      <c r="LT61" s="127">
        <v>1</v>
      </c>
      <c r="LU61" s="127">
        <v>21</v>
      </c>
      <c r="LV61" s="127"/>
      <c r="LW61" s="127"/>
      <c r="LX61" s="127">
        <v>15</v>
      </c>
      <c r="LY61" s="127"/>
      <c r="LZ61" s="127"/>
      <c r="MA61" s="127">
        <v>14</v>
      </c>
      <c r="MB61" s="127"/>
      <c r="MC61" s="127"/>
      <c r="MD61" s="127"/>
      <c r="ME61" s="127">
        <v>10</v>
      </c>
      <c r="MF61" s="127">
        <v>14</v>
      </c>
      <c r="MG61" s="127"/>
      <c r="MH61" s="127"/>
      <c r="MI61" s="127">
        <v>1</v>
      </c>
      <c r="MJ61" s="127"/>
      <c r="MK61" s="127">
        <v>2</v>
      </c>
      <c r="ML61" s="127"/>
      <c r="MM61" s="127"/>
      <c r="MN61" s="127">
        <v>1</v>
      </c>
      <c r="MO61" s="127"/>
      <c r="MP61" s="127">
        <v>7</v>
      </c>
      <c r="MR61" s="346">
        <f t="shared" si="7"/>
        <v>1</v>
      </c>
      <c r="MS61" s="346">
        <f t="shared" si="8"/>
        <v>180</v>
      </c>
      <c r="MT61" s="325">
        <f t="shared" si="11"/>
        <v>8.5</v>
      </c>
      <c r="MU61" s="772">
        <f t="shared" si="9"/>
        <v>173</v>
      </c>
    </row>
    <row r="62" spans="1:359" ht="43.5" x14ac:dyDescent="0.35">
      <c r="A62" s="280" t="s">
        <v>124</v>
      </c>
      <c r="B62" s="46" t="s">
        <v>6</v>
      </c>
      <c r="C62" s="46" t="s">
        <v>3</v>
      </c>
      <c r="D62" s="65" t="s">
        <v>15</v>
      </c>
      <c r="E62" s="161">
        <f t="shared" si="10"/>
        <v>1.4246428571428571</v>
      </c>
      <c r="F62" s="332"/>
      <c r="G62" s="844">
        <v>1</v>
      </c>
      <c r="H62" s="905">
        <v>1</v>
      </c>
      <c r="I62" s="844"/>
      <c r="J62" s="753"/>
      <c r="K62" s="753">
        <v>1.3</v>
      </c>
      <c r="L62" s="753">
        <v>1</v>
      </c>
      <c r="M62" s="753">
        <v>3.7</v>
      </c>
      <c r="N62" s="666">
        <v>1</v>
      </c>
      <c r="O62" s="753"/>
      <c r="P62" s="883">
        <v>1</v>
      </c>
      <c r="Q62" s="870">
        <v>2</v>
      </c>
      <c r="R62" s="844">
        <v>1</v>
      </c>
      <c r="S62" s="753"/>
      <c r="T62" s="666"/>
      <c r="U62" s="883"/>
      <c r="V62" s="697" t="s">
        <v>876</v>
      </c>
      <c r="W62" s="809">
        <v>3</v>
      </c>
      <c r="X62" s="666"/>
      <c r="Y62" s="666">
        <v>1</v>
      </c>
      <c r="Z62" s="666">
        <v>1.07</v>
      </c>
      <c r="AA62" s="753">
        <v>7</v>
      </c>
      <c r="AB62" s="905">
        <v>1</v>
      </c>
      <c r="AC62" s="753"/>
      <c r="AD62" s="394"/>
      <c r="AE62" s="394">
        <v>1</v>
      </c>
      <c r="AF62" s="666"/>
      <c r="AG62" s="135"/>
      <c r="AH62" s="753">
        <v>1.3</v>
      </c>
      <c r="AI62" s="394">
        <v>1</v>
      </c>
      <c r="AJ62" s="394">
        <v>1</v>
      </c>
      <c r="AK62" s="666">
        <v>3.8</v>
      </c>
      <c r="AL62" s="394">
        <v>1</v>
      </c>
      <c r="AM62" s="394"/>
      <c r="AN62" s="394">
        <v>1</v>
      </c>
      <c r="AO62" s="584"/>
      <c r="AP62" s="883">
        <v>1</v>
      </c>
      <c r="AQ62" s="394">
        <v>1</v>
      </c>
      <c r="AR62" s="394">
        <v>1.6</v>
      </c>
      <c r="AS62" s="844">
        <v>2</v>
      </c>
      <c r="AT62" s="135">
        <v>1</v>
      </c>
      <c r="AU62" s="631">
        <v>1</v>
      </c>
      <c r="AV62" s="559"/>
      <c r="AW62" s="753"/>
      <c r="AX62" s="661">
        <v>1</v>
      </c>
      <c r="AY62" s="455">
        <v>1</v>
      </c>
      <c r="AZ62" s="526">
        <v>3</v>
      </c>
      <c r="BA62" s="434"/>
      <c r="BB62" s="341">
        <v>1</v>
      </c>
      <c r="BC62" s="394"/>
      <c r="BD62" s="666"/>
      <c r="BE62" s="394"/>
      <c r="BF62" s="753"/>
      <c r="BG62" s="243"/>
      <c r="BH62" s="127"/>
      <c r="BI62" s="127"/>
      <c r="BJ62" s="127">
        <v>1.3</v>
      </c>
      <c r="BK62" s="138">
        <v>0.8</v>
      </c>
      <c r="BL62" s="127"/>
      <c r="BM62" s="135"/>
      <c r="BN62" s="138">
        <v>1</v>
      </c>
      <c r="BO62" s="135"/>
      <c r="BP62" s="883">
        <v>1</v>
      </c>
      <c r="BQ62" s="127"/>
      <c r="BR62" s="127">
        <v>1</v>
      </c>
      <c r="BS62" s="135"/>
      <c r="BT62" s="127"/>
      <c r="BU62" s="127"/>
      <c r="BV62" s="481">
        <v>1</v>
      </c>
      <c r="BW62" s="127"/>
      <c r="BX62" s="127"/>
      <c r="BY62" s="341">
        <v>0.5</v>
      </c>
      <c r="BZ62" s="374"/>
      <c r="CA62" s="127"/>
      <c r="CB62" s="149">
        <v>1</v>
      </c>
      <c r="CC62" s="127"/>
      <c r="CD62" s="127"/>
      <c r="CE62" s="127">
        <v>1</v>
      </c>
      <c r="CF62" s="559"/>
      <c r="CG62" s="127">
        <v>2</v>
      </c>
      <c r="CH62" s="661">
        <v>1</v>
      </c>
      <c r="CI62" s="443">
        <v>1.6</v>
      </c>
      <c r="CJ62" s="414">
        <v>0.1</v>
      </c>
      <c r="CK62" s="341"/>
      <c r="CL62" s="135">
        <v>1</v>
      </c>
      <c r="CM62" s="394"/>
      <c r="CN62" s="127"/>
      <c r="CO62" s="135"/>
      <c r="CP62" s="127">
        <v>2</v>
      </c>
      <c r="CQ62" s="394"/>
      <c r="CR62" s="127"/>
      <c r="CS62" s="127">
        <v>1</v>
      </c>
      <c r="CT62" s="127">
        <v>1.34</v>
      </c>
      <c r="CU62" s="127"/>
      <c r="CV62" s="753"/>
      <c r="CW62" s="127">
        <v>1</v>
      </c>
      <c r="CX62" s="127">
        <v>0</v>
      </c>
      <c r="CY62" s="127"/>
      <c r="CZ62" s="127"/>
      <c r="DA62" s="127"/>
      <c r="DB62" s="127">
        <v>1</v>
      </c>
      <c r="DC62" s="127">
        <v>1</v>
      </c>
      <c r="DD62" s="127">
        <v>1</v>
      </c>
      <c r="DE62" s="127">
        <v>0.5</v>
      </c>
      <c r="DF62" s="127">
        <v>1</v>
      </c>
      <c r="DG62" s="883">
        <v>1</v>
      </c>
      <c r="DH62" s="127"/>
      <c r="DI62" s="127"/>
      <c r="DJ62" s="127"/>
      <c r="DK62" s="127"/>
      <c r="DL62" s="127"/>
      <c r="DM62" s="127"/>
      <c r="DN62" s="127">
        <v>1</v>
      </c>
      <c r="DO62" s="127"/>
      <c r="DP62" s="127"/>
      <c r="DQ62" s="127">
        <v>1</v>
      </c>
      <c r="DR62" s="127"/>
      <c r="DS62" s="127">
        <v>1</v>
      </c>
      <c r="DT62" s="127"/>
      <c r="DU62" s="127">
        <v>1</v>
      </c>
      <c r="DV62" s="127"/>
      <c r="DW62" s="127"/>
      <c r="DX62" s="127"/>
      <c r="DY62" s="127"/>
      <c r="DZ62" s="127"/>
      <c r="EA62" s="127">
        <v>1</v>
      </c>
      <c r="EB62" s="127"/>
      <c r="EC62" s="127">
        <v>1</v>
      </c>
      <c r="ED62" s="127"/>
      <c r="EE62" s="127">
        <v>1</v>
      </c>
      <c r="EF62" s="127">
        <v>1</v>
      </c>
      <c r="EG62" s="127"/>
      <c r="EH62" s="127">
        <v>1</v>
      </c>
      <c r="EI62" s="127">
        <v>1</v>
      </c>
      <c r="EJ62" s="127"/>
      <c r="EK62" s="127">
        <v>1</v>
      </c>
      <c r="EL62" s="127"/>
      <c r="EM62" s="127">
        <v>30</v>
      </c>
      <c r="EN62" s="127"/>
      <c r="EO62" s="127"/>
      <c r="EP62" s="127"/>
      <c r="EQ62" s="127"/>
      <c r="ER62" s="127">
        <v>1</v>
      </c>
      <c r="ES62" s="127"/>
      <c r="ET62" s="127"/>
      <c r="EU62" s="127">
        <v>0</v>
      </c>
      <c r="EV62" s="127">
        <v>1</v>
      </c>
      <c r="EW62" s="127">
        <v>1.34</v>
      </c>
      <c r="EX62" s="127"/>
      <c r="EY62" s="127"/>
      <c r="EZ62" s="753"/>
      <c r="FA62" s="127">
        <v>1</v>
      </c>
      <c r="FB62" s="127"/>
      <c r="FC62" s="127"/>
      <c r="FD62" s="127"/>
      <c r="FE62" s="127"/>
      <c r="FF62" s="127"/>
      <c r="FG62" s="127">
        <v>1</v>
      </c>
      <c r="FH62" s="127">
        <v>1</v>
      </c>
      <c r="FI62" s="127"/>
      <c r="FJ62" s="127">
        <v>1</v>
      </c>
      <c r="FK62" s="127"/>
      <c r="FL62" s="127">
        <v>1</v>
      </c>
      <c r="FM62" s="127"/>
      <c r="FN62" s="127"/>
      <c r="FO62" s="127">
        <v>1.2</v>
      </c>
      <c r="FP62" s="127"/>
      <c r="FQ62" s="127"/>
      <c r="FR62" s="127"/>
      <c r="FS62" s="127"/>
      <c r="FT62" s="127"/>
      <c r="FU62" s="127"/>
      <c r="FV62" s="127">
        <v>1</v>
      </c>
      <c r="FW62" s="127">
        <v>1</v>
      </c>
      <c r="FX62" s="127"/>
      <c r="FY62" s="127"/>
      <c r="FZ62" s="127"/>
      <c r="GA62" s="127"/>
      <c r="GB62" s="127"/>
      <c r="GC62" s="127"/>
      <c r="GD62" s="127">
        <v>1</v>
      </c>
      <c r="GE62" s="127">
        <v>1</v>
      </c>
      <c r="GF62" s="127">
        <v>1</v>
      </c>
      <c r="GG62" s="127"/>
      <c r="GH62" s="127"/>
      <c r="GI62" s="127"/>
      <c r="GJ62" s="127"/>
      <c r="GK62" s="127"/>
      <c r="GL62" s="127">
        <v>1</v>
      </c>
      <c r="GM62" s="127"/>
      <c r="GN62" s="127"/>
      <c r="GO62" s="127"/>
      <c r="GP62" s="127">
        <v>1</v>
      </c>
      <c r="GQ62" s="127"/>
      <c r="GR62" s="127"/>
      <c r="GS62" s="127">
        <v>6</v>
      </c>
      <c r="GT62" s="127">
        <v>1</v>
      </c>
      <c r="GU62" s="127"/>
      <c r="GV62" s="127">
        <v>2</v>
      </c>
      <c r="GW62" s="127"/>
      <c r="GX62" s="127">
        <v>1</v>
      </c>
      <c r="GY62" s="127"/>
      <c r="GZ62" s="127"/>
      <c r="HA62" s="127"/>
      <c r="HB62" s="127"/>
      <c r="HC62" s="127"/>
      <c r="HD62" s="127">
        <v>1</v>
      </c>
      <c r="HE62" s="127">
        <v>1</v>
      </c>
      <c r="HF62" s="127"/>
      <c r="HG62" s="127"/>
      <c r="HH62" s="127"/>
      <c r="HI62" s="127"/>
      <c r="HJ62" s="127"/>
      <c r="HK62" s="127"/>
      <c r="HL62" s="127"/>
      <c r="HM62" s="127"/>
      <c r="HN62" s="127"/>
      <c r="HO62" s="127">
        <v>1</v>
      </c>
      <c r="HP62" s="127"/>
      <c r="HQ62" s="127">
        <v>1</v>
      </c>
      <c r="HR62" s="127">
        <v>1</v>
      </c>
      <c r="HS62" s="127"/>
      <c r="HT62" s="127"/>
      <c r="HU62" s="127"/>
      <c r="HV62" s="127"/>
      <c r="HW62" s="127"/>
      <c r="HX62" s="127"/>
      <c r="HY62" s="127">
        <v>1</v>
      </c>
      <c r="HZ62" s="127"/>
      <c r="IA62" s="127">
        <v>2</v>
      </c>
      <c r="IB62" s="127"/>
      <c r="IC62" s="127"/>
      <c r="ID62" s="127">
        <v>1</v>
      </c>
      <c r="IE62" s="127"/>
      <c r="IF62" s="127">
        <v>1</v>
      </c>
      <c r="IG62" s="127"/>
      <c r="IH62" s="127">
        <v>1</v>
      </c>
      <c r="II62" s="127"/>
      <c r="IJ62" s="127"/>
      <c r="IK62" s="127">
        <v>1</v>
      </c>
      <c r="IL62" s="127">
        <v>1</v>
      </c>
      <c r="IM62" s="127"/>
      <c r="IN62" s="127"/>
      <c r="IO62" s="127"/>
      <c r="IP62" s="127"/>
      <c r="IQ62" s="127"/>
      <c r="IR62" s="127">
        <v>1</v>
      </c>
      <c r="IS62" s="127"/>
      <c r="IT62" s="127"/>
      <c r="IU62" s="127"/>
      <c r="IV62" s="127">
        <v>1</v>
      </c>
      <c r="IW62" s="127">
        <v>1</v>
      </c>
      <c r="IX62" s="127"/>
      <c r="IY62" s="127"/>
      <c r="IZ62" s="127"/>
      <c r="JA62" s="127">
        <v>1</v>
      </c>
      <c r="JB62" s="127"/>
      <c r="JC62" s="127"/>
      <c r="JD62" s="127">
        <v>1</v>
      </c>
      <c r="JE62" s="127">
        <v>1</v>
      </c>
      <c r="JF62" s="127"/>
      <c r="JG62" s="127"/>
      <c r="JH62" s="127">
        <v>1</v>
      </c>
      <c r="JI62" s="127"/>
      <c r="JJ62" s="127">
        <v>1</v>
      </c>
      <c r="JK62" s="127"/>
      <c r="JL62" s="127">
        <v>1</v>
      </c>
      <c r="JM62" s="127">
        <v>3</v>
      </c>
      <c r="JN62" s="127"/>
      <c r="JO62" s="127"/>
      <c r="JP62" s="127"/>
      <c r="JQ62" s="127"/>
      <c r="JR62" s="127"/>
      <c r="JS62" s="127"/>
      <c r="JT62" s="127"/>
      <c r="JU62" s="127"/>
      <c r="JV62" s="127"/>
      <c r="JW62" s="127"/>
      <c r="JX62" s="127"/>
      <c r="JY62" s="127">
        <v>3</v>
      </c>
      <c r="JZ62" s="127">
        <v>1</v>
      </c>
      <c r="KA62" s="127"/>
      <c r="KB62" s="127">
        <v>1</v>
      </c>
      <c r="KC62" s="127"/>
      <c r="KD62" s="127"/>
      <c r="KE62" s="127"/>
      <c r="KF62" s="127"/>
      <c r="KG62" s="127">
        <v>1</v>
      </c>
      <c r="KH62" s="127"/>
      <c r="KI62" s="127"/>
      <c r="KJ62" s="127"/>
      <c r="KK62" s="127">
        <v>1</v>
      </c>
      <c r="KL62" s="127"/>
      <c r="KM62" s="127"/>
      <c r="KN62" s="127">
        <v>1</v>
      </c>
      <c r="KO62" s="127"/>
      <c r="KP62" s="127">
        <v>3</v>
      </c>
      <c r="KQ62" s="127">
        <v>1</v>
      </c>
      <c r="KR62" s="127">
        <v>1</v>
      </c>
      <c r="KS62" s="127"/>
      <c r="KT62" s="127">
        <v>1</v>
      </c>
      <c r="KU62" s="127"/>
      <c r="KV62" s="127"/>
      <c r="KW62" s="127"/>
      <c r="KX62" s="127">
        <v>1</v>
      </c>
      <c r="KY62" s="127">
        <v>1</v>
      </c>
      <c r="KZ62" s="127"/>
      <c r="LA62" s="127"/>
      <c r="LB62" s="127"/>
      <c r="LC62" s="127">
        <v>1</v>
      </c>
      <c r="LD62" s="127"/>
      <c r="LE62" s="127">
        <v>1</v>
      </c>
      <c r="LF62" s="127">
        <v>1</v>
      </c>
      <c r="LG62" s="127"/>
      <c r="LH62" s="127"/>
      <c r="LI62" s="127">
        <v>1</v>
      </c>
      <c r="LJ62" s="127">
        <v>1</v>
      </c>
      <c r="LK62" s="127"/>
      <c r="LL62" s="127"/>
      <c r="LM62" s="127"/>
      <c r="LN62" s="127">
        <v>1</v>
      </c>
      <c r="LO62" s="127">
        <v>1</v>
      </c>
      <c r="LP62" s="127">
        <v>1</v>
      </c>
      <c r="LQ62" s="127"/>
      <c r="LR62" s="127"/>
      <c r="LS62" s="127">
        <v>1</v>
      </c>
      <c r="LT62" s="127">
        <v>1</v>
      </c>
      <c r="LU62" s="127"/>
      <c r="LV62" s="127"/>
      <c r="LW62" s="127"/>
      <c r="LX62" s="127">
        <v>1</v>
      </c>
      <c r="LY62" s="127"/>
      <c r="LZ62" s="127"/>
      <c r="MA62" s="127">
        <v>1</v>
      </c>
      <c r="MB62" s="127"/>
      <c r="MC62" s="127"/>
      <c r="MD62" s="127"/>
      <c r="ME62" s="127">
        <v>1</v>
      </c>
      <c r="MF62" s="127"/>
      <c r="MG62" s="127"/>
      <c r="MH62" s="127"/>
      <c r="MI62" s="127">
        <v>1</v>
      </c>
      <c r="MJ62" s="127"/>
      <c r="MK62" s="127">
        <v>1</v>
      </c>
      <c r="ML62" s="127">
        <v>1</v>
      </c>
      <c r="MM62" s="127"/>
      <c r="MN62" s="127"/>
      <c r="MO62" s="127"/>
      <c r="MP62" s="127">
        <v>0</v>
      </c>
      <c r="MR62" s="346">
        <f t="shared" si="7"/>
        <v>0</v>
      </c>
      <c r="MS62" s="346">
        <f t="shared" si="8"/>
        <v>30</v>
      </c>
      <c r="MT62" s="332">
        <f t="shared" si="11"/>
        <v>1</v>
      </c>
      <c r="MU62" s="772">
        <f t="shared" si="9"/>
        <v>140</v>
      </c>
    </row>
    <row r="63" spans="1:359" ht="43.5" x14ac:dyDescent="0.35">
      <c r="A63" s="280" t="s">
        <v>125</v>
      </c>
      <c r="B63" s="46" t="s">
        <v>6</v>
      </c>
      <c r="C63" s="46" t="s">
        <v>3</v>
      </c>
      <c r="D63" s="65" t="s">
        <v>17</v>
      </c>
      <c r="E63" s="161">
        <f t="shared" si="10"/>
        <v>1.2224305555555555</v>
      </c>
      <c r="F63" s="332"/>
      <c r="G63" s="844">
        <v>1</v>
      </c>
      <c r="H63" s="905">
        <v>1</v>
      </c>
      <c r="I63" s="872">
        <v>1</v>
      </c>
      <c r="J63" s="753"/>
      <c r="K63" s="753">
        <v>1.5</v>
      </c>
      <c r="L63" s="753">
        <v>1</v>
      </c>
      <c r="M63" s="753">
        <v>2.2999999999999998</v>
      </c>
      <c r="N63" s="666">
        <v>1</v>
      </c>
      <c r="O63" s="753"/>
      <c r="P63" s="883">
        <v>1</v>
      </c>
      <c r="Q63" s="870">
        <v>1</v>
      </c>
      <c r="R63" s="844">
        <v>1</v>
      </c>
      <c r="S63" s="753"/>
      <c r="T63" s="666"/>
      <c r="U63" s="883"/>
      <c r="V63" s="697" t="s">
        <v>876</v>
      </c>
      <c r="W63" s="809">
        <v>3</v>
      </c>
      <c r="X63" s="666"/>
      <c r="Y63" s="666">
        <v>1</v>
      </c>
      <c r="Z63" s="666">
        <v>1.1399999999999999</v>
      </c>
      <c r="AA63" s="753">
        <v>7</v>
      </c>
      <c r="AB63" s="905">
        <v>1</v>
      </c>
      <c r="AC63" s="753"/>
      <c r="AD63" s="394"/>
      <c r="AE63" s="394">
        <v>1</v>
      </c>
      <c r="AF63" s="666"/>
      <c r="AG63" s="135"/>
      <c r="AH63" s="753">
        <v>1.5</v>
      </c>
      <c r="AI63" s="394">
        <v>1</v>
      </c>
      <c r="AJ63" s="394">
        <v>1</v>
      </c>
      <c r="AK63" s="666">
        <v>2.1</v>
      </c>
      <c r="AL63" s="394">
        <v>1</v>
      </c>
      <c r="AM63" s="394"/>
      <c r="AN63" s="394">
        <v>1</v>
      </c>
      <c r="AO63" s="584"/>
      <c r="AP63" s="883">
        <v>1</v>
      </c>
      <c r="AQ63" s="394">
        <v>1</v>
      </c>
      <c r="AR63" s="394">
        <v>1.6</v>
      </c>
      <c r="AS63" s="844">
        <v>1</v>
      </c>
      <c r="AT63" s="135">
        <v>1</v>
      </c>
      <c r="AU63" s="631">
        <v>1</v>
      </c>
      <c r="AV63" s="559"/>
      <c r="AW63" s="753"/>
      <c r="AX63" s="661">
        <v>1</v>
      </c>
      <c r="AY63" s="397">
        <v>1.5</v>
      </c>
      <c r="AZ63" s="526">
        <v>3</v>
      </c>
      <c r="BA63" s="434"/>
      <c r="BB63" s="341">
        <v>1</v>
      </c>
      <c r="BC63" s="394"/>
      <c r="BD63" s="666"/>
      <c r="BE63" s="394"/>
      <c r="BF63" s="753"/>
      <c r="BG63" s="243"/>
      <c r="BH63" s="127"/>
      <c r="BI63" s="127"/>
      <c r="BJ63" s="127">
        <v>1.3</v>
      </c>
      <c r="BK63" s="138">
        <v>0.4</v>
      </c>
      <c r="BL63" s="127"/>
      <c r="BM63" s="135"/>
      <c r="BN63" s="138">
        <v>1</v>
      </c>
      <c r="BO63" s="135"/>
      <c r="BP63" s="883">
        <v>1</v>
      </c>
      <c r="BQ63" s="127"/>
      <c r="BR63" s="127">
        <v>1</v>
      </c>
      <c r="BS63" s="135"/>
      <c r="BT63" s="127"/>
      <c r="BU63" s="127"/>
      <c r="BV63" s="481">
        <v>1</v>
      </c>
      <c r="BW63" s="127"/>
      <c r="BX63" s="127"/>
      <c r="BY63" s="341">
        <v>0.5</v>
      </c>
      <c r="BZ63" s="374"/>
      <c r="CA63" s="127">
        <v>0</v>
      </c>
      <c r="CB63" s="149">
        <v>1</v>
      </c>
      <c r="CC63" s="127"/>
      <c r="CD63" s="127">
        <v>1</v>
      </c>
      <c r="CE63" s="127">
        <v>1</v>
      </c>
      <c r="CF63" s="559"/>
      <c r="CG63" s="127">
        <v>1</v>
      </c>
      <c r="CH63" s="661">
        <v>1</v>
      </c>
      <c r="CI63" s="443">
        <v>1.4</v>
      </c>
      <c r="CJ63" s="414">
        <v>0.1</v>
      </c>
      <c r="CK63" s="341"/>
      <c r="CL63" s="135">
        <v>1</v>
      </c>
      <c r="CM63" s="394"/>
      <c r="CN63" s="127"/>
      <c r="CO63" s="135"/>
      <c r="CP63" s="127">
        <v>1</v>
      </c>
      <c r="CQ63" s="394"/>
      <c r="CR63" s="127"/>
      <c r="CS63" s="127">
        <v>1</v>
      </c>
      <c r="CT63" s="127">
        <v>1.19</v>
      </c>
      <c r="CU63" s="127"/>
      <c r="CV63" s="753"/>
      <c r="CW63" s="127">
        <v>1</v>
      </c>
      <c r="CX63" s="127">
        <v>0</v>
      </c>
      <c r="CY63" s="127"/>
      <c r="CZ63" s="127"/>
      <c r="DA63" s="127"/>
      <c r="DB63" s="127">
        <v>1</v>
      </c>
      <c r="DC63" s="127">
        <v>1</v>
      </c>
      <c r="DD63" s="127">
        <v>1</v>
      </c>
      <c r="DE63" s="127">
        <v>0.5</v>
      </c>
      <c r="DF63" s="127">
        <v>1</v>
      </c>
      <c r="DG63" s="883">
        <v>1</v>
      </c>
      <c r="DH63" s="127"/>
      <c r="DI63" s="127"/>
      <c r="DJ63" s="127"/>
      <c r="DK63" s="127"/>
      <c r="DL63" s="127"/>
      <c r="DM63" s="127"/>
      <c r="DN63" s="127">
        <v>1</v>
      </c>
      <c r="DO63" s="127"/>
      <c r="DP63" s="127"/>
      <c r="DQ63" s="127">
        <v>1</v>
      </c>
      <c r="DR63" s="127"/>
      <c r="DS63" s="127">
        <v>1</v>
      </c>
      <c r="DT63" s="127">
        <v>0</v>
      </c>
      <c r="DU63" s="127">
        <v>1</v>
      </c>
      <c r="DV63" s="127"/>
      <c r="DW63" s="127"/>
      <c r="DX63" s="127"/>
      <c r="DY63" s="127"/>
      <c r="DZ63" s="127"/>
      <c r="EA63" s="127">
        <v>1</v>
      </c>
      <c r="EB63" s="127"/>
      <c r="EC63" s="127">
        <v>1</v>
      </c>
      <c r="ED63" s="127"/>
      <c r="EE63" s="127">
        <v>1</v>
      </c>
      <c r="EF63" s="127">
        <v>1</v>
      </c>
      <c r="EG63" s="127"/>
      <c r="EH63" s="127">
        <v>1</v>
      </c>
      <c r="EI63" s="127">
        <v>1</v>
      </c>
      <c r="EJ63" s="127"/>
      <c r="EK63" s="127">
        <v>1</v>
      </c>
      <c r="EL63" s="127"/>
      <c r="EM63" s="127">
        <v>10</v>
      </c>
      <c r="EN63" s="127"/>
      <c r="EO63" s="127"/>
      <c r="EP63" s="127"/>
      <c r="EQ63" s="127"/>
      <c r="ER63" s="127">
        <v>1</v>
      </c>
      <c r="ES63" s="127"/>
      <c r="ET63" s="127"/>
      <c r="EU63" s="127">
        <v>0</v>
      </c>
      <c r="EV63" s="127">
        <v>1</v>
      </c>
      <c r="EW63" s="127">
        <v>1.2</v>
      </c>
      <c r="EX63" s="127"/>
      <c r="EY63" s="127"/>
      <c r="EZ63" s="753"/>
      <c r="FA63" s="127">
        <v>1</v>
      </c>
      <c r="FB63" s="127"/>
      <c r="FC63" s="127"/>
      <c r="FD63" s="127"/>
      <c r="FE63" s="127"/>
      <c r="FF63" s="127"/>
      <c r="FG63" s="127">
        <v>1</v>
      </c>
      <c r="FH63" s="127">
        <v>1</v>
      </c>
      <c r="FI63" s="127"/>
      <c r="FJ63" s="127">
        <v>1</v>
      </c>
      <c r="FK63" s="127"/>
      <c r="FL63" s="127">
        <v>1</v>
      </c>
      <c r="FM63" s="127"/>
      <c r="FN63" s="127"/>
      <c r="FO63" s="127">
        <v>1.3</v>
      </c>
      <c r="FP63" s="127"/>
      <c r="FQ63" s="127"/>
      <c r="FR63" s="127"/>
      <c r="FS63" s="127"/>
      <c r="FT63" s="127"/>
      <c r="FU63" s="127"/>
      <c r="FV63" s="127">
        <v>1</v>
      </c>
      <c r="FW63" s="127">
        <v>1</v>
      </c>
      <c r="FX63" s="127"/>
      <c r="FY63" s="127"/>
      <c r="FZ63" s="127"/>
      <c r="GA63" s="127"/>
      <c r="GB63" s="127"/>
      <c r="GC63" s="127"/>
      <c r="GD63" s="127">
        <v>1</v>
      </c>
      <c r="GE63" s="127">
        <v>1</v>
      </c>
      <c r="GF63" s="127">
        <v>1</v>
      </c>
      <c r="GG63" s="127"/>
      <c r="GH63" s="127"/>
      <c r="GI63" s="127"/>
      <c r="GJ63" s="127"/>
      <c r="GK63" s="127"/>
      <c r="GL63" s="127">
        <v>1</v>
      </c>
      <c r="GM63" s="127">
        <v>1</v>
      </c>
      <c r="GN63" s="127"/>
      <c r="GO63" s="127"/>
      <c r="GP63" s="127">
        <v>1</v>
      </c>
      <c r="GQ63" s="127"/>
      <c r="GR63" s="127"/>
      <c r="GS63" s="127">
        <v>8</v>
      </c>
      <c r="GT63" s="127">
        <v>1</v>
      </c>
      <c r="GU63" s="127"/>
      <c r="GV63" s="127">
        <v>1.5</v>
      </c>
      <c r="GW63" s="127"/>
      <c r="GX63" s="127">
        <v>1</v>
      </c>
      <c r="GY63" s="127"/>
      <c r="GZ63" s="127"/>
      <c r="HA63" s="127"/>
      <c r="HB63" s="127"/>
      <c r="HC63" s="127"/>
      <c r="HD63" s="127">
        <v>1</v>
      </c>
      <c r="HE63" s="127">
        <v>1</v>
      </c>
      <c r="HF63" s="127"/>
      <c r="HG63" s="127"/>
      <c r="HH63" s="127"/>
      <c r="HI63" s="127"/>
      <c r="HJ63" s="127"/>
      <c r="HK63" s="127"/>
      <c r="HL63" s="127"/>
      <c r="HM63" s="127"/>
      <c r="HN63" s="127"/>
      <c r="HO63" s="127">
        <v>1</v>
      </c>
      <c r="HP63" s="127"/>
      <c r="HQ63" s="127">
        <v>1</v>
      </c>
      <c r="HR63" s="127">
        <v>1</v>
      </c>
      <c r="HS63" s="127"/>
      <c r="HT63" s="127"/>
      <c r="HU63" s="127"/>
      <c r="HV63" s="127"/>
      <c r="HW63" s="127"/>
      <c r="HX63" s="127"/>
      <c r="HY63" s="127">
        <v>1</v>
      </c>
      <c r="HZ63" s="127"/>
      <c r="IA63" s="127">
        <v>2</v>
      </c>
      <c r="IB63" s="127"/>
      <c r="IC63" s="127"/>
      <c r="ID63" s="127">
        <v>1</v>
      </c>
      <c r="IE63" s="127"/>
      <c r="IF63" s="127">
        <v>1</v>
      </c>
      <c r="IG63" s="127"/>
      <c r="IH63" s="127">
        <v>1</v>
      </c>
      <c r="II63" s="127"/>
      <c r="IJ63" s="127"/>
      <c r="IK63" s="127">
        <v>1</v>
      </c>
      <c r="IL63" s="127">
        <v>1</v>
      </c>
      <c r="IM63" s="127"/>
      <c r="IN63" s="127"/>
      <c r="IO63" s="127"/>
      <c r="IP63" s="127"/>
      <c r="IQ63" s="127"/>
      <c r="IR63" s="127">
        <v>1</v>
      </c>
      <c r="IS63" s="127"/>
      <c r="IT63" s="127"/>
      <c r="IU63" s="127"/>
      <c r="IV63" s="127">
        <v>1</v>
      </c>
      <c r="IW63" s="127">
        <v>1</v>
      </c>
      <c r="IX63" s="127"/>
      <c r="IY63" s="127"/>
      <c r="IZ63" s="127"/>
      <c r="JA63" s="127">
        <v>1</v>
      </c>
      <c r="JB63" s="127"/>
      <c r="JC63" s="127"/>
      <c r="JD63" s="127">
        <v>1</v>
      </c>
      <c r="JE63" s="127">
        <v>1</v>
      </c>
      <c r="JF63" s="127"/>
      <c r="JG63" s="127"/>
      <c r="JH63" s="127">
        <v>1</v>
      </c>
      <c r="JI63" s="127"/>
      <c r="JJ63" s="127">
        <v>1</v>
      </c>
      <c r="JK63" s="127"/>
      <c r="JL63" s="127">
        <v>1</v>
      </c>
      <c r="JM63" s="127">
        <v>3</v>
      </c>
      <c r="JN63" s="127"/>
      <c r="JO63" s="127"/>
      <c r="JP63" s="127"/>
      <c r="JQ63" s="127"/>
      <c r="JR63" s="127"/>
      <c r="JS63" s="127"/>
      <c r="JT63" s="127"/>
      <c r="JU63" s="127"/>
      <c r="JV63" s="127"/>
      <c r="JW63" s="127"/>
      <c r="JX63" s="127"/>
      <c r="JY63" s="127">
        <v>3</v>
      </c>
      <c r="JZ63" s="127">
        <v>1</v>
      </c>
      <c r="KA63" s="127"/>
      <c r="KB63" s="127">
        <v>1</v>
      </c>
      <c r="KC63" s="127"/>
      <c r="KD63" s="127"/>
      <c r="KE63" s="127"/>
      <c r="KF63" s="127"/>
      <c r="KG63" s="127">
        <v>1</v>
      </c>
      <c r="KH63" s="127"/>
      <c r="KI63" s="127"/>
      <c r="KJ63" s="127"/>
      <c r="KK63" s="127">
        <v>1</v>
      </c>
      <c r="KL63" s="127"/>
      <c r="KM63" s="127"/>
      <c r="KN63" s="127">
        <v>1</v>
      </c>
      <c r="KO63" s="127"/>
      <c r="KP63" s="127">
        <v>3</v>
      </c>
      <c r="KQ63" s="127">
        <v>1</v>
      </c>
      <c r="KR63" s="127">
        <v>1</v>
      </c>
      <c r="KS63" s="127"/>
      <c r="KT63" s="127">
        <v>1</v>
      </c>
      <c r="KU63" s="127"/>
      <c r="KV63" s="127"/>
      <c r="KW63" s="127"/>
      <c r="KX63" s="127">
        <v>1</v>
      </c>
      <c r="KY63" s="127">
        <v>1</v>
      </c>
      <c r="KZ63" s="127"/>
      <c r="LA63" s="127"/>
      <c r="LB63" s="127"/>
      <c r="LC63" s="127">
        <v>1</v>
      </c>
      <c r="LD63" s="127"/>
      <c r="LE63" s="127">
        <v>1</v>
      </c>
      <c r="LF63" s="127">
        <v>1</v>
      </c>
      <c r="LG63" s="127"/>
      <c r="LH63" s="127"/>
      <c r="LI63" s="127">
        <v>1</v>
      </c>
      <c r="LJ63" s="127">
        <v>1</v>
      </c>
      <c r="LK63" s="127"/>
      <c r="LL63" s="127"/>
      <c r="LM63" s="127"/>
      <c r="LN63" s="127"/>
      <c r="LO63" s="127">
        <v>1</v>
      </c>
      <c r="LP63" s="127">
        <v>1</v>
      </c>
      <c r="LQ63" s="127"/>
      <c r="LR63" s="127"/>
      <c r="LS63" s="127">
        <v>1</v>
      </c>
      <c r="LT63" s="127">
        <v>1</v>
      </c>
      <c r="LU63" s="127"/>
      <c r="LV63" s="127"/>
      <c r="LW63" s="127"/>
      <c r="LX63" s="127">
        <v>1</v>
      </c>
      <c r="LY63" s="127"/>
      <c r="LZ63" s="127"/>
      <c r="MA63" s="127">
        <v>1</v>
      </c>
      <c r="MB63" s="127"/>
      <c r="MC63" s="127"/>
      <c r="MD63" s="127"/>
      <c r="ME63" s="127">
        <v>1</v>
      </c>
      <c r="MF63" s="127"/>
      <c r="MG63" s="127"/>
      <c r="MH63" s="123"/>
      <c r="MI63" s="127">
        <v>1</v>
      </c>
      <c r="MJ63" s="127"/>
      <c r="MK63" s="127">
        <v>1</v>
      </c>
      <c r="ML63" s="127">
        <v>1</v>
      </c>
      <c r="MM63" s="127"/>
      <c r="MN63" s="127"/>
      <c r="MO63" s="127"/>
      <c r="MP63" s="127">
        <v>0</v>
      </c>
      <c r="MR63" s="346">
        <f t="shared" si="7"/>
        <v>0</v>
      </c>
      <c r="MS63" s="346">
        <f t="shared" si="8"/>
        <v>10</v>
      </c>
      <c r="MT63" s="332">
        <f t="shared" si="11"/>
        <v>1</v>
      </c>
      <c r="MU63" s="772">
        <f t="shared" si="9"/>
        <v>144</v>
      </c>
    </row>
    <row r="64" spans="1:359" x14ac:dyDescent="0.35">
      <c r="A64" s="280" t="s">
        <v>126</v>
      </c>
      <c r="B64" s="35" t="s">
        <v>63</v>
      </c>
      <c r="C64" s="35" t="s">
        <v>4</v>
      </c>
      <c r="D64" s="60" t="s">
        <v>28</v>
      </c>
      <c r="E64" s="128">
        <f t="shared" si="10"/>
        <v>684.26792452830193</v>
      </c>
      <c r="F64" s="325"/>
      <c r="G64" s="839">
        <v>1757</v>
      </c>
      <c r="H64" s="905"/>
      <c r="I64" s="844">
        <v>216</v>
      </c>
      <c r="J64" s="753"/>
      <c r="K64" s="753">
        <v>77</v>
      </c>
      <c r="L64" s="753">
        <v>106</v>
      </c>
      <c r="M64" s="753">
        <v>1759</v>
      </c>
      <c r="N64" s="666">
        <v>72</v>
      </c>
      <c r="O64" s="753">
        <v>147</v>
      </c>
      <c r="P64" s="883"/>
      <c r="Q64" s="870">
        <v>31</v>
      </c>
      <c r="R64" s="844">
        <v>14</v>
      </c>
      <c r="S64" s="753">
        <v>200</v>
      </c>
      <c r="T64" s="661">
        <v>1844</v>
      </c>
      <c r="U64" s="883">
        <v>412</v>
      </c>
      <c r="V64" s="678">
        <v>3186</v>
      </c>
      <c r="W64" s="809">
        <v>20</v>
      </c>
      <c r="X64" s="666">
        <v>57</v>
      </c>
      <c r="Y64" s="666">
        <v>1735</v>
      </c>
      <c r="Z64" s="666">
        <v>66</v>
      </c>
      <c r="AA64" s="753">
        <v>205</v>
      </c>
      <c r="AB64" s="905"/>
      <c r="AC64" s="748">
        <v>1058</v>
      </c>
      <c r="AD64" s="394"/>
      <c r="AE64" s="394">
        <v>160</v>
      </c>
      <c r="AF64" s="666"/>
      <c r="AG64" s="135"/>
      <c r="AH64" s="753">
        <v>45</v>
      </c>
      <c r="AI64" s="394"/>
      <c r="AJ64" s="394">
        <v>146</v>
      </c>
      <c r="AK64" s="666">
        <v>1760</v>
      </c>
      <c r="AL64" s="394">
        <v>76</v>
      </c>
      <c r="AM64" s="394"/>
      <c r="AN64" s="391">
        <v>2062</v>
      </c>
      <c r="AO64" s="584">
        <v>121</v>
      </c>
      <c r="AP64" s="883"/>
      <c r="AQ64" s="394">
        <v>328</v>
      </c>
      <c r="AR64" s="394">
        <v>58</v>
      </c>
      <c r="AS64" s="844">
        <v>40</v>
      </c>
      <c r="AT64" s="135"/>
      <c r="AU64" s="631">
        <v>20</v>
      </c>
      <c r="AV64" s="554">
        <v>2165</v>
      </c>
      <c r="AW64" s="753">
        <v>334</v>
      </c>
      <c r="AX64" s="661">
        <v>336</v>
      </c>
      <c r="AY64" s="295">
        <v>3300</v>
      </c>
      <c r="AZ64" s="526">
        <v>22</v>
      </c>
      <c r="BA64" s="434">
        <v>83</v>
      </c>
      <c r="BB64" s="324">
        <v>1757</v>
      </c>
      <c r="BC64" s="324">
        <v>65</v>
      </c>
      <c r="BD64" s="666">
        <v>182</v>
      </c>
      <c r="BE64" s="394">
        <v>884</v>
      </c>
      <c r="BF64" s="753"/>
      <c r="BG64" s="243">
        <v>74</v>
      </c>
      <c r="BH64" s="127">
        <v>6</v>
      </c>
      <c r="BI64" s="127">
        <v>603</v>
      </c>
      <c r="BJ64" s="127">
        <v>125</v>
      </c>
      <c r="BK64" s="149">
        <v>1906</v>
      </c>
      <c r="BL64" s="127"/>
      <c r="BM64" s="135"/>
      <c r="BN64" s="129">
        <v>1918</v>
      </c>
      <c r="BO64" s="173">
        <v>2574</v>
      </c>
      <c r="BP64" s="883"/>
      <c r="BQ64" s="127"/>
      <c r="BR64" s="127">
        <v>319</v>
      </c>
      <c r="BS64" s="135">
        <v>85</v>
      </c>
      <c r="BT64" s="127">
        <v>238</v>
      </c>
      <c r="BU64" s="127"/>
      <c r="BV64" s="475"/>
      <c r="BW64" s="127"/>
      <c r="BX64" s="127"/>
      <c r="BY64" s="341">
        <v>712</v>
      </c>
      <c r="BZ64" s="374"/>
      <c r="CA64" s="127">
        <v>167</v>
      </c>
      <c r="CB64" s="135">
        <v>844</v>
      </c>
      <c r="CC64" s="127">
        <v>13</v>
      </c>
      <c r="CD64" s="127">
        <v>71</v>
      </c>
      <c r="CE64" s="127"/>
      <c r="CF64" s="554">
        <v>2352</v>
      </c>
      <c r="CG64" s="127"/>
      <c r="CH64" s="661">
        <v>191</v>
      </c>
      <c r="CI64" s="433">
        <v>3345</v>
      </c>
      <c r="CJ64" s="408">
        <v>4470</v>
      </c>
      <c r="CK64" s="341"/>
      <c r="CL64" s="135">
        <v>1854</v>
      </c>
      <c r="CM64" s="394">
        <v>167</v>
      </c>
      <c r="CN64" s="127">
        <v>34</v>
      </c>
      <c r="CO64" s="135"/>
      <c r="CP64" s="127">
        <v>99</v>
      </c>
      <c r="CQ64" s="324">
        <v>1318</v>
      </c>
      <c r="CR64" s="127">
        <v>781</v>
      </c>
      <c r="CS64" s="127">
        <v>2</v>
      </c>
      <c r="CT64" s="130">
        <v>5954</v>
      </c>
      <c r="CU64" s="127"/>
      <c r="CV64" s="753"/>
      <c r="CW64" s="127">
        <v>93</v>
      </c>
      <c r="CX64" s="127">
        <v>469</v>
      </c>
      <c r="CY64" s="127">
        <v>69</v>
      </c>
      <c r="CZ64" s="127">
        <v>36</v>
      </c>
      <c r="DA64" s="127"/>
      <c r="DB64" s="127">
        <v>328</v>
      </c>
      <c r="DC64" s="130">
        <v>1574</v>
      </c>
      <c r="DD64" s="127">
        <v>110</v>
      </c>
      <c r="DE64" s="127">
        <v>77</v>
      </c>
      <c r="DF64" s="130">
        <v>1879</v>
      </c>
      <c r="DG64" s="883"/>
      <c r="DH64" s="127">
        <v>153</v>
      </c>
      <c r="DI64" s="127">
        <v>75</v>
      </c>
      <c r="DJ64" s="127">
        <v>690</v>
      </c>
      <c r="DK64" s="127">
        <v>375</v>
      </c>
      <c r="DL64" s="127">
        <v>290</v>
      </c>
      <c r="DM64" s="127">
        <v>958</v>
      </c>
      <c r="DN64" s="127">
        <v>80</v>
      </c>
      <c r="DO64" s="127"/>
      <c r="DP64" s="127">
        <v>210</v>
      </c>
      <c r="DQ64" s="127">
        <v>272</v>
      </c>
      <c r="DR64" s="127">
        <v>12</v>
      </c>
      <c r="DS64" s="127">
        <v>709</v>
      </c>
      <c r="DT64" s="127">
        <v>43</v>
      </c>
      <c r="DU64" s="130">
        <v>1533</v>
      </c>
      <c r="DV64" s="130">
        <v>1951</v>
      </c>
      <c r="DW64" s="127">
        <v>161</v>
      </c>
      <c r="DX64" s="127">
        <v>53</v>
      </c>
      <c r="DY64" s="127"/>
      <c r="DZ64" s="127">
        <v>110</v>
      </c>
      <c r="EA64" s="127">
        <v>49</v>
      </c>
      <c r="EB64" s="127">
        <v>70</v>
      </c>
      <c r="EC64" s="127">
        <v>190</v>
      </c>
      <c r="ED64" s="130">
        <v>2471</v>
      </c>
      <c r="EE64" s="127">
        <v>202</v>
      </c>
      <c r="EF64" s="127"/>
      <c r="EG64" s="127">
        <v>86</v>
      </c>
      <c r="EH64" s="130">
        <v>2467</v>
      </c>
      <c r="EI64" s="127">
        <v>20</v>
      </c>
      <c r="EJ64" s="127"/>
      <c r="EK64" s="130">
        <v>5470</v>
      </c>
      <c r="EL64" s="130">
        <v>1930</v>
      </c>
      <c r="EM64" s="127">
        <v>40</v>
      </c>
      <c r="EN64" s="127"/>
      <c r="EO64" s="127"/>
      <c r="EP64" s="127"/>
      <c r="EQ64" s="127"/>
      <c r="ER64" s="130">
        <v>1524</v>
      </c>
      <c r="ES64" s="127">
        <v>699</v>
      </c>
      <c r="ET64" s="127"/>
      <c r="EU64" s="127">
        <v>70</v>
      </c>
      <c r="EV64" s="127">
        <v>152</v>
      </c>
      <c r="EW64" s="130">
        <v>6191</v>
      </c>
      <c r="EX64" s="127">
        <v>48</v>
      </c>
      <c r="EY64" s="127"/>
      <c r="EZ64" s="753"/>
      <c r="FA64" s="127">
        <v>59</v>
      </c>
      <c r="FB64" s="127">
        <v>529</v>
      </c>
      <c r="FC64" s="127">
        <v>93</v>
      </c>
      <c r="FD64" s="127"/>
      <c r="FE64" s="127">
        <v>91</v>
      </c>
      <c r="FF64" s="127"/>
      <c r="FG64" s="127">
        <v>455</v>
      </c>
      <c r="FH64" s="130">
        <v>1837</v>
      </c>
      <c r="FI64" s="127">
        <v>135</v>
      </c>
      <c r="FJ64" s="127">
        <v>69</v>
      </c>
      <c r="FK64" s="127"/>
      <c r="FL64" s="130">
        <v>2681</v>
      </c>
      <c r="FM64" s="127">
        <v>213</v>
      </c>
      <c r="FN64" s="127">
        <v>471</v>
      </c>
      <c r="FO64" s="127">
        <v>56</v>
      </c>
      <c r="FP64" s="127">
        <v>114</v>
      </c>
      <c r="FQ64" s="127">
        <v>78</v>
      </c>
      <c r="FR64" s="127">
        <v>319</v>
      </c>
      <c r="FS64" s="127">
        <v>106</v>
      </c>
      <c r="FT64" s="127">
        <v>222</v>
      </c>
      <c r="FU64" s="127">
        <v>68</v>
      </c>
      <c r="FV64" s="127">
        <v>279</v>
      </c>
      <c r="FW64" s="127">
        <v>116</v>
      </c>
      <c r="FX64" s="127"/>
      <c r="FY64" s="127">
        <v>211</v>
      </c>
      <c r="FZ64" s="127"/>
      <c r="GA64" s="127">
        <v>223</v>
      </c>
      <c r="GB64" s="127"/>
      <c r="GC64" s="127">
        <v>16</v>
      </c>
      <c r="GD64" s="127">
        <v>771</v>
      </c>
      <c r="GE64" s="130">
        <v>2270</v>
      </c>
      <c r="GF64" s="130">
        <v>1386</v>
      </c>
      <c r="GG64" s="127">
        <v>157</v>
      </c>
      <c r="GH64" s="127">
        <v>73</v>
      </c>
      <c r="GI64" s="127">
        <v>268</v>
      </c>
      <c r="GJ64" s="130">
        <v>2380</v>
      </c>
      <c r="GK64" s="127"/>
      <c r="GL64" s="127">
        <v>194</v>
      </c>
      <c r="GM64" s="127"/>
      <c r="GN64" s="127"/>
      <c r="GO64" s="130">
        <v>2500</v>
      </c>
      <c r="GP64" s="127">
        <v>38</v>
      </c>
      <c r="GQ64" s="127"/>
      <c r="GR64" s="130">
        <v>6206</v>
      </c>
      <c r="GS64" s="127">
        <v>413</v>
      </c>
      <c r="GT64" s="130">
        <v>2320</v>
      </c>
      <c r="GU64" s="127">
        <v>151</v>
      </c>
      <c r="GV64" s="127">
        <v>53</v>
      </c>
      <c r="GW64" s="127">
        <v>174</v>
      </c>
      <c r="GX64" s="127">
        <v>320</v>
      </c>
      <c r="GY64" s="127"/>
      <c r="GZ64" s="127"/>
      <c r="HA64" s="127"/>
      <c r="HB64" s="127"/>
      <c r="HC64" s="127"/>
      <c r="HD64" s="130">
        <v>1999</v>
      </c>
      <c r="HE64" s="127">
        <v>87</v>
      </c>
      <c r="HF64" s="127">
        <v>29</v>
      </c>
      <c r="HG64" s="127">
        <v>138</v>
      </c>
      <c r="HH64" s="127">
        <v>137</v>
      </c>
      <c r="HI64" s="127">
        <v>917</v>
      </c>
      <c r="HJ64" s="127"/>
      <c r="HK64" s="127">
        <v>54</v>
      </c>
      <c r="HL64" s="127">
        <v>115</v>
      </c>
      <c r="HM64" s="127"/>
      <c r="HN64" s="127">
        <v>59</v>
      </c>
      <c r="HO64" s="127">
        <v>375</v>
      </c>
      <c r="HP64" s="130">
        <v>6349</v>
      </c>
      <c r="HQ64" s="127">
        <v>13</v>
      </c>
      <c r="HR64" s="127">
        <v>221</v>
      </c>
      <c r="HS64" s="130">
        <v>1307</v>
      </c>
      <c r="HT64" s="127">
        <v>56</v>
      </c>
      <c r="HU64" s="127">
        <v>24</v>
      </c>
      <c r="HV64" s="127">
        <v>155</v>
      </c>
      <c r="HW64" s="127">
        <v>576</v>
      </c>
      <c r="HX64" s="127">
        <v>88</v>
      </c>
      <c r="HY64" s="127">
        <v>113</v>
      </c>
      <c r="HZ64" s="127">
        <v>31</v>
      </c>
      <c r="IA64" s="127"/>
      <c r="IB64" s="127">
        <v>148</v>
      </c>
      <c r="IC64" s="127"/>
      <c r="ID64" s="127">
        <v>109</v>
      </c>
      <c r="IE64" s="127"/>
      <c r="IF64" s="127">
        <v>287</v>
      </c>
      <c r="IG64" s="127">
        <v>396</v>
      </c>
      <c r="IH64" s="127">
        <v>74</v>
      </c>
      <c r="II64" s="127">
        <v>254</v>
      </c>
      <c r="IJ64" s="127">
        <v>83</v>
      </c>
      <c r="IK64" s="130">
        <v>2238</v>
      </c>
      <c r="IL64" s="127">
        <v>97</v>
      </c>
      <c r="IM64" s="127"/>
      <c r="IN64" s="127">
        <v>45</v>
      </c>
      <c r="IO64" s="127">
        <v>42</v>
      </c>
      <c r="IP64" s="127"/>
      <c r="IQ64" s="127">
        <v>103</v>
      </c>
      <c r="IR64" s="127">
        <v>171</v>
      </c>
      <c r="IS64" s="127">
        <v>156</v>
      </c>
      <c r="IT64" s="127">
        <v>435</v>
      </c>
      <c r="IU64" s="130">
        <v>2624</v>
      </c>
      <c r="IV64" s="127">
        <v>211</v>
      </c>
      <c r="IW64" s="127">
        <v>457</v>
      </c>
      <c r="IX64" s="127">
        <v>168</v>
      </c>
      <c r="IY64" s="127">
        <v>69</v>
      </c>
      <c r="IZ64" s="127">
        <v>226</v>
      </c>
      <c r="JA64" s="127">
        <v>326</v>
      </c>
      <c r="JB64" s="127"/>
      <c r="JC64" s="127">
        <v>111</v>
      </c>
      <c r="JD64" s="127">
        <v>57</v>
      </c>
      <c r="JE64" s="127"/>
      <c r="JF64" s="127">
        <v>249</v>
      </c>
      <c r="JG64" s="127">
        <v>64</v>
      </c>
      <c r="JH64" s="127">
        <v>295</v>
      </c>
      <c r="JI64" s="127"/>
      <c r="JJ64" s="130">
        <v>1080</v>
      </c>
      <c r="JK64" s="127"/>
      <c r="JL64" s="127">
        <v>121</v>
      </c>
      <c r="JM64" s="127"/>
      <c r="JN64" s="127"/>
      <c r="JO64" s="127">
        <v>21</v>
      </c>
      <c r="JP64" s="127"/>
      <c r="JQ64" s="127">
        <v>184</v>
      </c>
      <c r="JR64" s="127"/>
      <c r="JS64" s="127">
        <v>16</v>
      </c>
      <c r="JT64" s="127">
        <v>378</v>
      </c>
      <c r="JU64" s="127">
        <v>232</v>
      </c>
      <c r="JV64" s="127">
        <v>96</v>
      </c>
      <c r="JW64" s="127">
        <v>39</v>
      </c>
      <c r="JX64" s="127"/>
      <c r="JY64" s="130">
        <v>1027</v>
      </c>
      <c r="JZ64" s="127">
        <v>734</v>
      </c>
      <c r="KA64" s="130">
        <v>3047</v>
      </c>
      <c r="KB64" s="130">
        <v>1705</v>
      </c>
      <c r="KC64" s="127">
        <v>122</v>
      </c>
      <c r="KD64" s="127"/>
      <c r="KE64" s="127"/>
      <c r="KF64" s="127">
        <v>19</v>
      </c>
      <c r="KG64" s="127">
        <v>76</v>
      </c>
      <c r="KH64" s="130">
        <v>1412</v>
      </c>
      <c r="KI64" s="127">
        <v>60</v>
      </c>
      <c r="KJ64" s="127">
        <v>146</v>
      </c>
      <c r="KK64" s="127">
        <v>222</v>
      </c>
      <c r="KL64" s="130">
        <v>2223</v>
      </c>
      <c r="KM64" s="127"/>
      <c r="KN64" s="127">
        <v>197</v>
      </c>
      <c r="KO64" s="127"/>
      <c r="KP64" s="127">
        <v>144</v>
      </c>
      <c r="KQ64" s="127">
        <v>86</v>
      </c>
      <c r="KR64" s="127">
        <v>515</v>
      </c>
      <c r="KS64" s="130">
        <v>5942</v>
      </c>
      <c r="KT64" s="127">
        <v>59</v>
      </c>
      <c r="KU64" s="127">
        <v>59</v>
      </c>
      <c r="KV64" s="127"/>
      <c r="KW64" s="127">
        <v>65</v>
      </c>
      <c r="KX64" s="127">
        <v>0</v>
      </c>
      <c r="KY64" s="130">
        <v>1562</v>
      </c>
      <c r="KZ64" s="127">
        <v>267</v>
      </c>
      <c r="LA64" s="127">
        <v>152</v>
      </c>
      <c r="LB64" s="127">
        <v>15</v>
      </c>
      <c r="LC64" s="127">
        <v>65</v>
      </c>
      <c r="LD64" s="130">
        <v>1462</v>
      </c>
      <c r="LE64" s="127">
        <v>185</v>
      </c>
      <c r="LF64" s="127">
        <v>24</v>
      </c>
      <c r="LG64" s="127">
        <v>399</v>
      </c>
      <c r="LH64" s="127">
        <v>104</v>
      </c>
      <c r="LI64" s="127">
        <v>39</v>
      </c>
      <c r="LJ64" s="130">
        <v>6664</v>
      </c>
      <c r="LK64" s="127">
        <v>364</v>
      </c>
      <c r="LL64" s="127">
        <v>172</v>
      </c>
      <c r="LM64" s="127"/>
      <c r="LN64" s="127">
        <v>283</v>
      </c>
      <c r="LO64" s="130">
        <v>2517</v>
      </c>
      <c r="LP64" s="127">
        <v>184</v>
      </c>
      <c r="LQ64" s="127">
        <v>105</v>
      </c>
      <c r="LR64" s="127">
        <v>81</v>
      </c>
      <c r="LS64" s="127">
        <v>537</v>
      </c>
      <c r="LT64" s="127">
        <v>484</v>
      </c>
      <c r="LU64" s="127">
        <v>9</v>
      </c>
      <c r="LV64" s="127">
        <v>304</v>
      </c>
      <c r="LW64" s="127"/>
      <c r="LX64" s="127">
        <v>200</v>
      </c>
      <c r="LY64" s="127"/>
      <c r="LZ64" s="127">
        <v>46</v>
      </c>
      <c r="MA64" s="127">
        <v>456</v>
      </c>
      <c r="MB64" s="127"/>
      <c r="MC64" s="127">
        <v>150</v>
      </c>
      <c r="MD64" s="127"/>
      <c r="ME64" s="127">
        <v>221</v>
      </c>
      <c r="MF64" s="127">
        <v>135</v>
      </c>
      <c r="MG64" s="127"/>
      <c r="MH64" s="127">
        <v>164</v>
      </c>
      <c r="MI64" s="127">
        <v>85</v>
      </c>
      <c r="MJ64" s="127"/>
      <c r="MK64" s="130">
        <v>1886</v>
      </c>
      <c r="ML64" s="127">
        <v>10</v>
      </c>
      <c r="MM64" s="127">
        <v>63</v>
      </c>
      <c r="MN64" s="127">
        <v>56</v>
      </c>
      <c r="MO64" s="127">
        <v>141</v>
      </c>
      <c r="MP64" s="127">
        <v>143</v>
      </c>
      <c r="MR64" s="346">
        <f t="shared" si="7"/>
        <v>0</v>
      </c>
      <c r="MS64" s="346">
        <f t="shared" si="8"/>
        <v>6664</v>
      </c>
      <c r="MT64" s="325">
        <f t="shared" si="11"/>
        <v>171</v>
      </c>
      <c r="MU64" s="772">
        <f t="shared" si="9"/>
        <v>265</v>
      </c>
    </row>
    <row r="65" spans="1:359" ht="29" x14ac:dyDescent="0.35">
      <c r="A65" s="280" t="s">
        <v>127</v>
      </c>
      <c r="B65" s="35" t="s">
        <v>6</v>
      </c>
      <c r="C65" s="35" t="s">
        <v>4</v>
      </c>
      <c r="D65" s="55" t="s">
        <v>285</v>
      </c>
      <c r="E65" s="161">
        <f t="shared" si="10"/>
        <v>19.172995780590718</v>
      </c>
      <c r="F65" s="332"/>
      <c r="G65" s="844">
        <v>83</v>
      </c>
      <c r="H65" s="905"/>
      <c r="I65" s="844">
        <v>1</v>
      </c>
      <c r="J65" s="753"/>
      <c r="K65" s="753">
        <v>1</v>
      </c>
      <c r="L65" s="753">
        <v>0</v>
      </c>
      <c r="M65" s="753">
        <v>154</v>
      </c>
      <c r="N65" s="666">
        <v>2</v>
      </c>
      <c r="O65" s="753">
        <v>1</v>
      </c>
      <c r="P65" s="883"/>
      <c r="Q65" s="870">
        <v>2</v>
      </c>
      <c r="R65" s="844">
        <v>0</v>
      </c>
      <c r="S65" s="753">
        <v>2</v>
      </c>
      <c r="T65" s="666">
        <v>69</v>
      </c>
      <c r="U65" s="883">
        <v>14</v>
      </c>
      <c r="V65" s="666">
        <v>213</v>
      </c>
      <c r="W65" s="809">
        <v>0</v>
      </c>
      <c r="X65" s="666">
        <v>2</v>
      </c>
      <c r="Y65" s="666">
        <v>19</v>
      </c>
      <c r="Z65" s="666">
        <v>0</v>
      </c>
      <c r="AA65" s="753"/>
      <c r="AB65" s="905"/>
      <c r="AC65" s="753">
        <v>27</v>
      </c>
      <c r="AD65" s="394"/>
      <c r="AE65" s="394">
        <v>0</v>
      </c>
      <c r="AF65" s="666"/>
      <c r="AG65" s="135"/>
      <c r="AH65" s="753">
        <v>0</v>
      </c>
      <c r="AI65" s="394"/>
      <c r="AJ65" s="394">
        <v>1</v>
      </c>
      <c r="AK65" s="666">
        <v>133</v>
      </c>
      <c r="AL65" s="394">
        <v>0</v>
      </c>
      <c r="AM65" s="394"/>
      <c r="AN65" s="394">
        <v>28</v>
      </c>
      <c r="AO65" s="584">
        <v>1</v>
      </c>
      <c r="AP65" s="883"/>
      <c r="AQ65" s="394">
        <v>2</v>
      </c>
      <c r="AR65" s="394">
        <v>2</v>
      </c>
      <c r="AS65" s="844">
        <v>0</v>
      </c>
      <c r="AT65" s="135"/>
      <c r="AU65" s="631">
        <v>0</v>
      </c>
      <c r="AV65" s="559">
        <v>94</v>
      </c>
      <c r="AW65" s="753">
        <v>37</v>
      </c>
      <c r="AX65" s="661">
        <v>6</v>
      </c>
      <c r="AY65" s="397">
        <v>200</v>
      </c>
      <c r="AZ65" s="526">
        <v>1</v>
      </c>
      <c r="BA65" s="434">
        <v>0</v>
      </c>
      <c r="BB65" s="341">
        <v>10</v>
      </c>
      <c r="BC65" s="394">
        <v>0</v>
      </c>
      <c r="BD65" s="666"/>
      <c r="BE65" s="394">
        <v>26</v>
      </c>
      <c r="BF65" s="753"/>
      <c r="BG65" s="243">
        <v>2</v>
      </c>
      <c r="BH65" s="127"/>
      <c r="BI65" s="127">
        <v>4</v>
      </c>
      <c r="BJ65" s="127">
        <v>2</v>
      </c>
      <c r="BK65" s="135">
        <v>145</v>
      </c>
      <c r="BL65" s="127"/>
      <c r="BM65" s="135"/>
      <c r="BN65" s="135">
        <v>23</v>
      </c>
      <c r="BO65" s="168">
        <v>88</v>
      </c>
      <c r="BP65" s="883"/>
      <c r="BQ65" s="127"/>
      <c r="BR65" s="127">
        <v>4</v>
      </c>
      <c r="BS65" s="135">
        <v>3</v>
      </c>
      <c r="BT65" s="127">
        <v>8</v>
      </c>
      <c r="BU65" s="127"/>
      <c r="BV65" s="475"/>
      <c r="BW65" s="127"/>
      <c r="BX65" s="127"/>
      <c r="BY65" s="341">
        <v>7</v>
      </c>
      <c r="BZ65" s="374"/>
      <c r="CA65" s="127">
        <v>7</v>
      </c>
      <c r="CB65" s="135">
        <v>115</v>
      </c>
      <c r="CC65" s="127"/>
      <c r="CD65" s="127">
        <v>0</v>
      </c>
      <c r="CE65" s="127"/>
      <c r="CF65" s="559">
        <v>87</v>
      </c>
      <c r="CG65" s="127"/>
      <c r="CH65" s="661">
        <v>7</v>
      </c>
      <c r="CI65" s="443">
        <v>174</v>
      </c>
      <c r="CJ65" s="414">
        <v>130</v>
      </c>
      <c r="CK65" s="341"/>
      <c r="CL65" s="135">
        <v>10</v>
      </c>
      <c r="CM65" s="394"/>
      <c r="CN65" s="127"/>
      <c r="CO65" s="135"/>
      <c r="CP65" s="127">
        <v>5</v>
      </c>
      <c r="CQ65" s="394">
        <v>26</v>
      </c>
      <c r="CR65" s="127"/>
      <c r="CS65" s="127">
        <v>0</v>
      </c>
      <c r="CT65" s="127">
        <v>94</v>
      </c>
      <c r="CU65" s="127"/>
      <c r="CV65" s="753"/>
      <c r="CW65" s="127">
        <v>1</v>
      </c>
      <c r="CX65" s="127">
        <v>1</v>
      </c>
      <c r="CY65" s="127"/>
      <c r="CZ65" s="127">
        <v>0</v>
      </c>
      <c r="DA65" s="127"/>
      <c r="DB65" s="127">
        <v>5</v>
      </c>
      <c r="DC65" s="127">
        <v>122</v>
      </c>
      <c r="DD65" s="127"/>
      <c r="DE65" s="127">
        <v>2</v>
      </c>
      <c r="DF65" s="127">
        <v>23</v>
      </c>
      <c r="DG65" s="883"/>
      <c r="DH65" s="127"/>
      <c r="DI65" s="127">
        <v>2</v>
      </c>
      <c r="DJ65" s="127">
        <v>3</v>
      </c>
      <c r="DK65" s="127">
        <v>1</v>
      </c>
      <c r="DL65" s="127">
        <v>2</v>
      </c>
      <c r="DM65" s="127">
        <v>48</v>
      </c>
      <c r="DN65" s="127">
        <v>1</v>
      </c>
      <c r="DO65" s="127"/>
      <c r="DP65" s="127">
        <v>1</v>
      </c>
      <c r="DQ65" s="127">
        <v>3</v>
      </c>
      <c r="DR65" s="127"/>
      <c r="DS65" s="127">
        <v>12</v>
      </c>
      <c r="DT65" s="127">
        <v>0</v>
      </c>
      <c r="DU65" s="127">
        <v>19</v>
      </c>
      <c r="DV65" s="127">
        <v>127</v>
      </c>
      <c r="DW65" s="127">
        <v>2</v>
      </c>
      <c r="DX65" s="127">
        <v>1</v>
      </c>
      <c r="DY65" s="127"/>
      <c r="DZ65" s="127">
        <v>3</v>
      </c>
      <c r="EA65" s="127">
        <v>0</v>
      </c>
      <c r="EB65" s="127">
        <v>0</v>
      </c>
      <c r="EC65" s="127">
        <v>0</v>
      </c>
      <c r="ED65" s="127">
        <v>80</v>
      </c>
      <c r="EE65" s="127">
        <v>1</v>
      </c>
      <c r="EF65" s="127"/>
      <c r="EG65" s="127">
        <v>1</v>
      </c>
      <c r="EH65" s="127">
        <v>34</v>
      </c>
      <c r="EI65" s="127">
        <v>0</v>
      </c>
      <c r="EJ65" s="127"/>
      <c r="EK65" s="127">
        <v>149</v>
      </c>
      <c r="EL65" s="127">
        <v>13</v>
      </c>
      <c r="EM65" s="127"/>
      <c r="EN65" s="127"/>
      <c r="EO65" s="127"/>
      <c r="EP65" s="127"/>
      <c r="EQ65" s="127"/>
      <c r="ER65" s="127">
        <v>26</v>
      </c>
      <c r="ES65" s="127"/>
      <c r="ET65" s="127"/>
      <c r="EU65" s="127"/>
      <c r="EV65" s="127">
        <v>3</v>
      </c>
      <c r="EW65" s="127">
        <v>64</v>
      </c>
      <c r="EX65" s="127"/>
      <c r="EY65" s="127"/>
      <c r="EZ65" s="753"/>
      <c r="FA65" s="127">
        <v>1</v>
      </c>
      <c r="FB65" s="127">
        <v>5</v>
      </c>
      <c r="FC65" s="127"/>
      <c r="FD65" s="127"/>
      <c r="FE65" s="127"/>
      <c r="FF65" s="127"/>
      <c r="FG65" s="127">
        <v>6</v>
      </c>
      <c r="FH65" s="127">
        <v>103</v>
      </c>
      <c r="FI65" s="127">
        <v>0</v>
      </c>
      <c r="FJ65" s="127">
        <v>5</v>
      </c>
      <c r="FK65" s="127"/>
      <c r="FL65" s="127">
        <v>23</v>
      </c>
      <c r="FM65" s="127">
        <v>3</v>
      </c>
      <c r="FN65" s="127">
        <v>5</v>
      </c>
      <c r="FO65" s="127">
        <v>24</v>
      </c>
      <c r="FP65" s="127"/>
      <c r="FQ65" s="127">
        <v>4</v>
      </c>
      <c r="FR65" s="127">
        <v>4</v>
      </c>
      <c r="FS65" s="127">
        <v>3</v>
      </c>
      <c r="FT65" s="127"/>
      <c r="FU65" s="127">
        <v>3</v>
      </c>
      <c r="FV65" s="127">
        <v>6</v>
      </c>
      <c r="FW65" s="127">
        <v>0</v>
      </c>
      <c r="FX65" s="127"/>
      <c r="FY65" s="127">
        <v>0</v>
      </c>
      <c r="FZ65" s="127"/>
      <c r="GA65" s="127">
        <v>1</v>
      </c>
      <c r="GB65" s="127"/>
      <c r="GC65" s="127"/>
      <c r="GD65" s="127">
        <v>9</v>
      </c>
      <c r="GE65" s="127">
        <v>21</v>
      </c>
      <c r="GF65" s="127">
        <v>90</v>
      </c>
      <c r="GG65" s="127">
        <v>1</v>
      </c>
      <c r="GH65" s="127">
        <v>0</v>
      </c>
      <c r="GI65" s="127">
        <v>0</v>
      </c>
      <c r="GJ65" s="127">
        <v>62</v>
      </c>
      <c r="GK65" s="127"/>
      <c r="GL65" s="127">
        <v>1</v>
      </c>
      <c r="GM65" s="127"/>
      <c r="GN65" s="127"/>
      <c r="GO65" s="127">
        <v>35</v>
      </c>
      <c r="GP65" s="127">
        <v>0</v>
      </c>
      <c r="GQ65" s="127"/>
      <c r="GR65" s="127">
        <v>179</v>
      </c>
      <c r="GS65" s="127">
        <v>15</v>
      </c>
      <c r="GT65" s="127">
        <v>12</v>
      </c>
      <c r="GU65" s="127">
        <v>2</v>
      </c>
      <c r="GV65" s="127">
        <v>0</v>
      </c>
      <c r="GW65" s="127">
        <v>2</v>
      </c>
      <c r="GX65" s="127"/>
      <c r="GY65" s="127"/>
      <c r="GZ65" s="127"/>
      <c r="HA65" s="127"/>
      <c r="HB65" s="127"/>
      <c r="HC65" s="127"/>
      <c r="HD65" s="127">
        <v>22</v>
      </c>
      <c r="HE65" s="127"/>
      <c r="HF65" s="127"/>
      <c r="HG65" s="127">
        <v>2</v>
      </c>
      <c r="HH65" s="127"/>
      <c r="HI65" s="127">
        <v>20</v>
      </c>
      <c r="HJ65" s="127"/>
      <c r="HK65" s="127">
        <v>0</v>
      </c>
      <c r="HL65" s="127">
        <v>1</v>
      </c>
      <c r="HM65" s="127"/>
      <c r="HN65" s="127">
        <v>1</v>
      </c>
      <c r="HO65" s="127">
        <v>2</v>
      </c>
      <c r="HP65" s="127">
        <v>84</v>
      </c>
      <c r="HQ65" s="127">
        <v>0</v>
      </c>
      <c r="HR65" s="127">
        <v>1</v>
      </c>
      <c r="HS65" s="127">
        <v>7</v>
      </c>
      <c r="HT65" s="127">
        <v>3</v>
      </c>
      <c r="HU65" s="127">
        <v>1</v>
      </c>
      <c r="HV65" s="127"/>
      <c r="HW65" s="127">
        <v>3</v>
      </c>
      <c r="HX65" s="127"/>
      <c r="HY65" s="127">
        <v>3</v>
      </c>
      <c r="HZ65" s="127">
        <v>0</v>
      </c>
      <c r="IA65" s="127"/>
      <c r="IB65" s="127">
        <v>6</v>
      </c>
      <c r="IC65" s="127"/>
      <c r="ID65" s="127">
        <v>0</v>
      </c>
      <c r="IE65" s="127"/>
      <c r="IF65" s="127">
        <v>7</v>
      </c>
      <c r="IG65" s="127">
        <v>3</v>
      </c>
      <c r="IH65" s="127">
        <v>9</v>
      </c>
      <c r="II65" s="127">
        <v>1</v>
      </c>
      <c r="IJ65" s="127">
        <v>0</v>
      </c>
      <c r="IK65" s="127">
        <v>92</v>
      </c>
      <c r="IL65" s="127">
        <v>1</v>
      </c>
      <c r="IM65" s="127"/>
      <c r="IN65" s="127">
        <v>1</v>
      </c>
      <c r="IO65" s="127">
        <v>1</v>
      </c>
      <c r="IP65" s="127"/>
      <c r="IQ65" s="127">
        <v>0</v>
      </c>
      <c r="IR65" s="127">
        <v>3</v>
      </c>
      <c r="IS65" s="127">
        <v>1</v>
      </c>
      <c r="IT65" s="127">
        <v>5</v>
      </c>
      <c r="IU65" s="127">
        <v>28</v>
      </c>
      <c r="IV65" s="127">
        <v>3</v>
      </c>
      <c r="IW65" s="127">
        <v>3</v>
      </c>
      <c r="IX65" s="127">
        <v>1</v>
      </c>
      <c r="IY65" s="127">
        <v>2</v>
      </c>
      <c r="IZ65" s="127">
        <v>1</v>
      </c>
      <c r="JA65" s="127">
        <v>1</v>
      </c>
      <c r="JB65" s="127"/>
      <c r="JC65" s="127">
        <v>4</v>
      </c>
      <c r="JD65" s="127">
        <v>0</v>
      </c>
      <c r="JE65" s="127"/>
      <c r="JF65" s="127">
        <v>0</v>
      </c>
      <c r="JG65" s="127">
        <v>0</v>
      </c>
      <c r="JH65" s="127">
        <v>1</v>
      </c>
      <c r="JI65" s="127"/>
      <c r="JJ65" s="127">
        <v>56</v>
      </c>
      <c r="JK65" s="127">
        <v>0</v>
      </c>
      <c r="JL65" s="127">
        <v>0</v>
      </c>
      <c r="JM65" s="127"/>
      <c r="JN65" s="127"/>
      <c r="JO65" s="127">
        <v>0</v>
      </c>
      <c r="JP65" s="127"/>
      <c r="JQ65" s="127">
        <v>1</v>
      </c>
      <c r="JR65" s="127"/>
      <c r="JS65" s="127">
        <v>0</v>
      </c>
      <c r="JT65" s="127">
        <v>3</v>
      </c>
      <c r="JU65" s="127">
        <v>1</v>
      </c>
      <c r="JV65" s="127">
        <v>0</v>
      </c>
      <c r="JW65" s="127">
        <v>0</v>
      </c>
      <c r="JX65" s="127"/>
      <c r="JY65" s="127">
        <v>17</v>
      </c>
      <c r="JZ65" s="127">
        <v>10</v>
      </c>
      <c r="KA65" s="127">
        <v>26</v>
      </c>
      <c r="KB65" s="127">
        <v>76</v>
      </c>
      <c r="KC65" s="127">
        <v>1</v>
      </c>
      <c r="KD65" s="127"/>
      <c r="KE65" s="127"/>
      <c r="KF65" s="127">
        <v>0</v>
      </c>
      <c r="KG65" s="127">
        <v>0</v>
      </c>
      <c r="KH65" s="127">
        <v>53</v>
      </c>
      <c r="KI65" s="127">
        <v>2</v>
      </c>
      <c r="KJ65" s="127">
        <v>0</v>
      </c>
      <c r="KK65" s="127">
        <v>0</v>
      </c>
      <c r="KL65" s="127">
        <v>79</v>
      </c>
      <c r="KM65" s="127"/>
      <c r="KN65" s="127">
        <v>0</v>
      </c>
      <c r="KO65" s="127"/>
      <c r="KP65" s="127"/>
      <c r="KQ65" s="127">
        <v>0</v>
      </c>
      <c r="KR65" s="127">
        <v>4</v>
      </c>
      <c r="KS65" s="127">
        <v>105</v>
      </c>
      <c r="KT65" s="127">
        <v>0</v>
      </c>
      <c r="KU65" s="127">
        <v>0</v>
      </c>
      <c r="KV65" s="127"/>
      <c r="KW65" s="127"/>
      <c r="KX65" s="127">
        <v>0</v>
      </c>
      <c r="KY65" s="127">
        <v>35</v>
      </c>
      <c r="KZ65" s="127">
        <v>5</v>
      </c>
      <c r="LA65" s="127">
        <v>0</v>
      </c>
      <c r="LB65" s="127">
        <v>0</v>
      </c>
      <c r="LC65" s="127">
        <v>0</v>
      </c>
      <c r="LD65" s="127">
        <v>32</v>
      </c>
      <c r="LE65" s="127"/>
      <c r="LF65" s="127">
        <v>0</v>
      </c>
      <c r="LG65" s="127">
        <v>0</v>
      </c>
      <c r="LH65" s="127">
        <v>2</v>
      </c>
      <c r="LI65" s="127">
        <v>0</v>
      </c>
      <c r="LJ65" s="127">
        <v>172</v>
      </c>
      <c r="LK65" s="127">
        <v>1</v>
      </c>
      <c r="LL65" s="127">
        <v>7</v>
      </c>
      <c r="LM65" s="127"/>
      <c r="LN65" s="127">
        <v>14</v>
      </c>
      <c r="LO65" s="127">
        <v>7</v>
      </c>
      <c r="LP65" s="127">
        <v>4</v>
      </c>
      <c r="LQ65" s="127">
        <v>0</v>
      </c>
      <c r="LR65" s="127">
        <v>0</v>
      </c>
      <c r="LS65" s="127">
        <v>8</v>
      </c>
      <c r="LT65" s="127">
        <v>4</v>
      </c>
      <c r="LU65" s="127"/>
      <c r="LV65" s="127">
        <v>5</v>
      </c>
      <c r="LW65" s="127">
        <v>1</v>
      </c>
      <c r="LX65" s="127">
        <v>0</v>
      </c>
      <c r="LY65" s="127"/>
      <c r="LZ65" s="127">
        <v>0</v>
      </c>
      <c r="MA65" s="127">
        <v>8</v>
      </c>
      <c r="MB65" s="127"/>
      <c r="MC65" s="127">
        <v>2</v>
      </c>
      <c r="MD65" s="127"/>
      <c r="ME65" s="127">
        <v>0</v>
      </c>
      <c r="MF65" s="127">
        <v>0</v>
      </c>
      <c r="MG65" s="127"/>
      <c r="MH65" s="127">
        <v>0</v>
      </c>
      <c r="MI65" s="127">
        <v>1</v>
      </c>
      <c r="MJ65" s="127"/>
      <c r="MK65" s="127">
        <v>27</v>
      </c>
      <c r="ML65" s="127">
        <v>0</v>
      </c>
      <c r="MM65" s="127">
        <v>0</v>
      </c>
      <c r="MN65" s="127">
        <v>3</v>
      </c>
      <c r="MO65" s="127">
        <v>1</v>
      </c>
      <c r="MP65" s="127">
        <v>0</v>
      </c>
      <c r="MR65" s="346">
        <f t="shared" si="7"/>
        <v>0</v>
      </c>
      <c r="MS65" s="346">
        <f t="shared" si="8"/>
        <v>213</v>
      </c>
      <c r="MT65" s="332">
        <f t="shared" si="11"/>
        <v>2</v>
      </c>
      <c r="MU65" s="772">
        <f t="shared" si="9"/>
        <v>237</v>
      </c>
    </row>
    <row r="66" spans="1:359" ht="29" x14ac:dyDescent="0.35">
      <c r="A66" s="280" t="s">
        <v>128</v>
      </c>
      <c r="B66" s="35" t="s">
        <v>63</v>
      </c>
      <c r="C66" s="35" t="s">
        <v>4</v>
      </c>
      <c r="D66" s="55" t="s">
        <v>286</v>
      </c>
      <c r="E66" s="161">
        <f t="shared" si="10"/>
        <v>7.2912087912087911</v>
      </c>
      <c r="F66" s="332"/>
      <c r="G66" s="844">
        <v>14</v>
      </c>
      <c r="H66" s="905"/>
      <c r="I66" s="844">
        <v>1</v>
      </c>
      <c r="J66" s="753"/>
      <c r="K66" s="753">
        <v>0</v>
      </c>
      <c r="L66" s="753">
        <v>0</v>
      </c>
      <c r="M66" s="753">
        <v>42</v>
      </c>
      <c r="N66" s="666">
        <v>0</v>
      </c>
      <c r="O66" s="753">
        <v>0</v>
      </c>
      <c r="P66" s="883"/>
      <c r="Q66" s="870">
        <v>0</v>
      </c>
      <c r="R66" s="844">
        <v>0</v>
      </c>
      <c r="S66" s="753">
        <v>0</v>
      </c>
      <c r="T66" s="666">
        <v>14</v>
      </c>
      <c r="U66" s="883"/>
      <c r="V66" s="666">
        <v>72</v>
      </c>
      <c r="W66" s="809">
        <v>0</v>
      </c>
      <c r="X66" s="666">
        <v>1</v>
      </c>
      <c r="Y66" s="666">
        <v>4</v>
      </c>
      <c r="Z66" s="666">
        <v>0</v>
      </c>
      <c r="AA66" s="753"/>
      <c r="AB66" s="905"/>
      <c r="AC66" s="753"/>
      <c r="AD66" s="394"/>
      <c r="AE66" s="394">
        <v>0</v>
      </c>
      <c r="AF66" s="666"/>
      <c r="AG66" s="135"/>
      <c r="AH66" s="753">
        <v>0</v>
      </c>
      <c r="AI66" s="394"/>
      <c r="AJ66" s="394">
        <v>0</v>
      </c>
      <c r="AK66" s="666">
        <v>45</v>
      </c>
      <c r="AL66" s="394">
        <v>0</v>
      </c>
      <c r="AM66" s="394"/>
      <c r="AN66" s="394">
        <v>1</v>
      </c>
      <c r="AO66" s="584">
        <v>0</v>
      </c>
      <c r="AP66" s="883"/>
      <c r="AQ66" s="394">
        <v>0</v>
      </c>
      <c r="AR66" s="394">
        <v>1</v>
      </c>
      <c r="AS66" s="844">
        <v>0</v>
      </c>
      <c r="AT66" s="135"/>
      <c r="AU66" s="631">
        <v>0</v>
      </c>
      <c r="AV66" s="559">
        <v>10</v>
      </c>
      <c r="AW66" s="753"/>
      <c r="AX66" s="661">
        <v>3</v>
      </c>
      <c r="AY66" s="397">
        <v>76</v>
      </c>
      <c r="AZ66" s="526">
        <v>0</v>
      </c>
      <c r="BA66" s="434">
        <v>0</v>
      </c>
      <c r="BB66" s="341">
        <v>3</v>
      </c>
      <c r="BC66" s="394">
        <v>0</v>
      </c>
      <c r="BD66" s="666"/>
      <c r="BE66" s="394"/>
      <c r="BF66" s="753"/>
      <c r="BG66" s="243">
        <v>2</v>
      </c>
      <c r="BH66" s="127"/>
      <c r="BI66" s="127">
        <v>0</v>
      </c>
      <c r="BJ66" s="127">
        <v>0</v>
      </c>
      <c r="BK66" s="135">
        <v>90</v>
      </c>
      <c r="BL66" s="127"/>
      <c r="BM66" s="135"/>
      <c r="BN66" s="135">
        <v>5</v>
      </c>
      <c r="BO66" s="168">
        <v>25</v>
      </c>
      <c r="BP66" s="883"/>
      <c r="BQ66" s="127"/>
      <c r="BR66" s="127"/>
      <c r="BS66" s="135">
        <v>2</v>
      </c>
      <c r="BT66" s="127">
        <v>1</v>
      </c>
      <c r="BU66" s="127"/>
      <c r="BV66" s="475"/>
      <c r="BW66" s="127"/>
      <c r="BX66" s="127"/>
      <c r="BY66" s="341">
        <v>1</v>
      </c>
      <c r="BZ66" s="374"/>
      <c r="CA66" s="127">
        <v>0</v>
      </c>
      <c r="CB66" s="135">
        <v>23</v>
      </c>
      <c r="CC66" s="127"/>
      <c r="CD66" s="127">
        <v>0</v>
      </c>
      <c r="CE66" s="127"/>
      <c r="CF66" s="559">
        <v>22</v>
      </c>
      <c r="CG66" s="127"/>
      <c r="CH66" s="661">
        <v>2</v>
      </c>
      <c r="CI66" s="443">
        <v>60</v>
      </c>
      <c r="CJ66" s="414">
        <v>26</v>
      </c>
      <c r="CK66" s="341"/>
      <c r="CL66" s="135">
        <v>2</v>
      </c>
      <c r="CM66" s="394"/>
      <c r="CN66" s="127">
        <v>0</v>
      </c>
      <c r="CO66" s="135"/>
      <c r="CP66" s="127">
        <v>0</v>
      </c>
      <c r="CQ66" s="394"/>
      <c r="CR66" s="127">
        <v>70</v>
      </c>
      <c r="CS66" s="127">
        <v>0</v>
      </c>
      <c r="CT66" s="127">
        <v>35</v>
      </c>
      <c r="CU66" s="127"/>
      <c r="CV66" s="753"/>
      <c r="CW66" s="127">
        <v>1</v>
      </c>
      <c r="CX66" s="127">
        <v>1</v>
      </c>
      <c r="CY66" s="127">
        <v>0</v>
      </c>
      <c r="CZ66" s="127">
        <v>0</v>
      </c>
      <c r="DA66" s="127"/>
      <c r="DB66" s="127"/>
      <c r="DC66" s="127">
        <v>21</v>
      </c>
      <c r="DD66" s="127"/>
      <c r="DE66" s="127">
        <v>1</v>
      </c>
      <c r="DF66" s="127">
        <v>5</v>
      </c>
      <c r="DG66" s="883"/>
      <c r="DH66" s="127"/>
      <c r="DI66" s="127">
        <v>0</v>
      </c>
      <c r="DJ66" s="127"/>
      <c r="DK66" s="127"/>
      <c r="DL66" s="127"/>
      <c r="DM66" s="127">
        <v>23</v>
      </c>
      <c r="DN66" s="127">
        <v>1</v>
      </c>
      <c r="DO66" s="127"/>
      <c r="DP66" s="127"/>
      <c r="DQ66" s="127"/>
      <c r="DR66" s="127"/>
      <c r="DS66" s="127">
        <v>12</v>
      </c>
      <c r="DT66" s="127">
        <v>0</v>
      </c>
      <c r="DU66" s="127"/>
      <c r="DV66" s="127">
        <v>6</v>
      </c>
      <c r="DW66" s="127">
        <v>0</v>
      </c>
      <c r="DX66" s="127"/>
      <c r="DY66" s="127"/>
      <c r="DZ66" s="127">
        <v>0</v>
      </c>
      <c r="EA66" s="127">
        <v>0</v>
      </c>
      <c r="EB66" s="127">
        <v>0</v>
      </c>
      <c r="EC66" s="127">
        <v>0</v>
      </c>
      <c r="ED66" s="127">
        <v>12</v>
      </c>
      <c r="EE66" s="127">
        <v>0</v>
      </c>
      <c r="EF66" s="127"/>
      <c r="EG66" s="127">
        <v>1</v>
      </c>
      <c r="EH66" s="127">
        <v>8</v>
      </c>
      <c r="EI66" s="127">
        <v>0</v>
      </c>
      <c r="EJ66" s="127"/>
      <c r="EK66" s="127">
        <v>66</v>
      </c>
      <c r="EL66" s="127">
        <v>1</v>
      </c>
      <c r="EM66" s="127">
        <v>0</v>
      </c>
      <c r="EN66" s="127"/>
      <c r="EO66" s="127"/>
      <c r="EP66" s="127"/>
      <c r="EQ66" s="127"/>
      <c r="ER66" s="127">
        <v>4</v>
      </c>
      <c r="ES66" s="127">
        <v>24</v>
      </c>
      <c r="ET66" s="127"/>
      <c r="EU66" s="127">
        <v>1</v>
      </c>
      <c r="EV66" s="127"/>
      <c r="EW66" s="127">
        <v>29</v>
      </c>
      <c r="EX66" s="127"/>
      <c r="EY66" s="127"/>
      <c r="EZ66" s="753"/>
      <c r="FA66" s="127">
        <v>1</v>
      </c>
      <c r="FB66" s="127">
        <v>1</v>
      </c>
      <c r="FC66" s="127"/>
      <c r="FD66" s="127"/>
      <c r="FE66" s="127"/>
      <c r="FF66" s="127"/>
      <c r="FG66" s="127">
        <v>5</v>
      </c>
      <c r="FH66" s="127">
        <v>19</v>
      </c>
      <c r="FI66" s="127"/>
      <c r="FJ66" s="127">
        <v>1</v>
      </c>
      <c r="FK66" s="127"/>
      <c r="FL66" s="127"/>
      <c r="FM66" s="127">
        <v>1</v>
      </c>
      <c r="FN66" s="127"/>
      <c r="FO66" s="127">
        <v>3</v>
      </c>
      <c r="FP66" s="127"/>
      <c r="FQ66" s="127"/>
      <c r="FR66" s="127"/>
      <c r="FS66" s="127">
        <v>1</v>
      </c>
      <c r="FT66" s="127"/>
      <c r="FU66" s="127">
        <v>1</v>
      </c>
      <c r="FV66" s="127">
        <v>2</v>
      </c>
      <c r="FW66" s="127">
        <v>0</v>
      </c>
      <c r="FX66" s="127"/>
      <c r="FY66" s="127"/>
      <c r="FZ66" s="127"/>
      <c r="GA66" s="127">
        <v>0</v>
      </c>
      <c r="GB66" s="127"/>
      <c r="GC66" s="127">
        <v>2</v>
      </c>
      <c r="GD66" s="127">
        <v>2</v>
      </c>
      <c r="GE66" s="127"/>
      <c r="GF66" s="127">
        <v>10</v>
      </c>
      <c r="GG66" s="127"/>
      <c r="GH66" s="127">
        <v>0</v>
      </c>
      <c r="GI66" s="127">
        <v>0</v>
      </c>
      <c r="GJ66" s="127">
        <v>16</v>
      </c>
      <c r="GK66" s="127"/>
      <c r="GL66" s="127"/>
      <c r="GM66" s="127"/>
      <c r="GN66" s="127"/>
      <c r="GO66" s="127">
        <v>12</v>
      </c>
      <c r="GP66" s="127">
        <v>0</v>
      </c>
      <c r="GQ66" s="127"/>
      <c r="GR66" s="127">
        <v>72</v>
      </c>
      <c r="GS66" s="127">
        <v>4</v>
      </c>
      <c r="GT66" s="127">
        <v>5</v>
      </c>
      <c r="GU66" s="127">
        <v>1</v>
      </c>
      <c r="GV66" s="127">
        <v>0</v>
      </c>
      <c r="GW66" s="127"/>
      <c r="GX66" s="127"/>
      <c r="GY66" s="127"/>
      <c r="GZ66" s="127"/>
      <c r="HA66" s="127"/>
      <c r="HB66" s="127"/>
      <c r="HC66" s="127"/>
      <c r="HD66" s="127">
        <v>9</v>
      </c>
      <c r="HE66" s="127"/>
      <c r="HF66" s="127">
        <v>0</v>
      </c>
      <c r="HG66" s="127"/>
      <c r="HH66" s="127"/>
      <c r="HI66" s="127"/>
      <c r="HJ66" s="127"/>
      <c r="HK66" s="127"/>
      <c r="HL66" s="127"/>
      <c r="HM66" s="127"/>
      <c r="HN66" s="127">
        <v>0</v>
      </c>
      <c r="HO66" s="127">
        <v>0</v>
      </c>
      <c r="HP66" s="127">
        <v>27</v>
      </c>
      <c r="HQ66" s="127">
        <v>0</v>
      </c>
      <c r="HR66" s="127">
        <v>0</v>
      </c>
      <c r="HS66" s="127">
        <v>2</v>
      </c>
      <c r="HT66" s="127"/>
      <c r="HU66" s="127"/>
      <c r="HV66" s="127"/>
      <c r="HW66" s="127">
        <v>1</v>
      </c>
      <c r="HX66" s="127"/>
      <c r="HY66" s="127">
        <v>2</v>
      </c>
      <c r="HZ66" s="127"/>
      <c r="IA66" s="127"/>
      <c r="IB66" s="127">
        <v>2</v>
      </c>
      <c r="IC66" s="127"/>
      <c r="ID66" s="127">
        <v>0</v>
      </c>
      <c r="IE66" s="127"/>
      <c r="IF66" s="127">
        <v>4</v>
      </c>
      <c r="IG66" s="127"/>
      <c r="IH66" s="127">
        <v>2</v>
      </c>
      <c r="II66" s="127">
        <v>0</v>
      </c>
      <c r="IJ66" s="127">
        <v>0</v>
      </c>
      <c r="IK66" s="127">
        <v>30</v>
      </c>
      <c r="IL66" s="127">
        <v>0</v>
      </c>
      <c r="IM66" s="127"/>
      <c r="IN66" s="127">
        <v>0</v>
      </c>
      <c r="IO66" s="127"/>
      <c r="IP66" s="127"/>
      <c r="IQ66" s="127"/>
      <c r="IR66" s="127">
        <v>3</v>
      </c>
      <c r="IS66" s="127"/>
      <c r="IT66" s="127">
        <v>2</v>
      </c>
      <c r="IU66" s="127"/>
      <c r="IV66" s="127">
        <v>2</v>
      </c>
      <c r="IW66" s="127">
        <v>1</v>
      </c>
      <c r="IX66" s="127"/>
      <c r="IY66" s="127">
        <v>1</v>
      </c>
      <c r="IZ66" s="127"/>
      <c r="JA66" s="127"/>
      <c r="JB66" s="127"/>
      <c r="JC66" s="127"/>
      <c r="JD66" s="127">
        <v>0</v>
      </c>
      <c r="JE66" s="127"/>
      <c r="JF66" s="127"/>
      <c r="JG66" s="127"/>
      <c r="JH66" s="127">
        <v>1</v>
      </c>
      <c r="JI66" s="127"/>
      <c r="JJ66" s="127">
        <v>26</v>
      </c>
      <c r="JK66" s="127"/>
      <c r="JL66" s="127">
        <v>0</v>
      </c>
      <c r="JM66" s="127"/>
      <c r="JN66" s="127"/>
      <c r="JO66" s="127"/>
      <c r="JP66" s="127"/>
      <c r="JQ66" s="127"/>
      <c r="JR66" s="127"/>
      <c r="JS66" s="127">
        <v>0</v>
      </c>
      <c r="JT66" s="127">
        <v>1</v>
      </c>
      <c r="JU66" s="127">
        <v>0</v>
      </c>
      <c r="JV66" s="127"/>
      <c r="JW66" s="127">
        <v>0</v>
      </c>
      <c r="JX66" s="127"/>
      <c r="JY66" s="127">
        <v>8</v>
      </c>
      <c r="JZ66" s="127">
        <v>2</v>
      </c>
      <c r="KA66" s="127"/>
      <c r="KB66" s="127">
        <v>12</v>
      </c>
      <c r="KC66" s="127">
        <v>0</v>
      </c>
      <c r="KD66" s="127"/>
      <c r="KE66" s="127"/>
      <c r="KF66" s="127">
        <v>0</v>
      </c>
      <c r="KG66" s="127">
        <v>0</v>
      </c>
      <c r="KH66" s="127">
        <v>27</v>
      </c>
      <c r="KI66" s="127"/>
      <c r="KJ66" s="127"/>
      <c r="KK66" s="127">
        <v>0</v>
      </c>
      <c r="KL66" s="127">
        <v>17</v>
      </c>
      <c r="KM66" s="127"/>
      <c r="KN66" s="127">
        <v>0</v>
      </c>
      <c r="KO66" s="127"/>
      <c r="KP66" s="127"/>
      <c r="KQ66" s="127">
        <v>0</v>
      </c>
      <c r="KR66" s="127">
        <v>0</v>
      </c>
      <c r="KS66" s="127"/>
      <c r="KT66" s="127">
        <v>0</v>
      </c>
      <c r="KU66" s="127">
        <v>0</v>
      </c>
      <c r="KV66" s="127"/>
      <c r="KW66" s="127"/>
      <c r="KX66" s="127">
        <v>0</v>
      </c>
      <c r="KY66" s="127">
        <v>7</v>
      </c>
      <c r="KZ66" s="127">
        <v>0</v>
      </c>
      <c r="LA66" s="127"/>
      <c r="LB66" s="127"/>
      <c r="LC66" s="127"/>
      <c r="LD66" s="127">
        <v>19</v>
      </c>
      <c r="LE66" s="127"/>
      <c r="LF66" s="127">
        <v>0</v>
      </c>
      <c r="LG66" s="127">
        <v>0</v>
      </c>
      <c r="LH66" s="127"/>
      <c r="LI66" s="127">
        <v>0</v>
      </c>
      <c r="LJ66" s="127">
        <v>66</v>
      </c>
      <c r="LK66" s="127"/>
      <c r="LL66" s="127"/>
      <c r="LM66" s="127"/>
      <c r="LN66" s="127">
        <v>2</v>
      </c>
      <c r="LO66" s="127">
        <v>0</v>
      </c>
      <c r="LP66" s="127">
        <v>1</v>
      </c>
      <c r="LQ66" s="127"/>
      <c r="LR66" s="127"/>
      <c r="LS66" s="127">
        <v>3</v>
      </c>
      <c r="LT66" s="127">
        <v>3</v>
      </c>
      <c r="LU66" s="127"/>
      <c r="LV66" s="127">
        <v>3</v>
      </c>
      <c r="LW66" s="127"/>
      <c r="LX66" s="127">
        <v>0</v>
      </c>
      <c r="LY66" s="127"/>
      <c r="LZ66" s="127">
        <v>0</v>
      </c>
      <c r="MA66" s="127">
        <v>2</v>
      </c>
      <c r="MB66" s="127"/>
      <c r="MC66" s="127">
        <v>1</v>
      </c>
      <c r="MD66" s="127"/>
      <c r="ME66" s="127">
        <v>0</v>
      </c>
      <c r="MF66" s="127"/>
      <c r="MG66" s="127"/>
      <c r="MH66" s="127"/>
      <c r="MI66" s="127">
        <v>1</v>
      </c>
      <c r="MJ66" s="127"/>
      <c r="MK66" s="127">
        <v>7</v>
      </c>
      <c r="ML66" s="127">
        <v>0</v>
      </c>
      <c r="MM66" s="127">
        <v>0</v>
      </c>
      <c r="MN66" s="127"/>
      <c r="MO66" s="127">
        <v>1</v>
      </c>
      <c r="MP66" s="127">
        <v>0</v>
      </c>
      <c r="MR66" s="346">
        <f t="shared" si="7"/>
        <v>0</v>
      </c>
      <c r="MS66" s="346">
        <f t="shared" si="8"/>
        <v>90</v>
      </c>
      <c r="MT66" s="332">
        <f t="shared" si="11"/>
        <v>1</v>
      </c>
      <c r="MU66" s="772">
        <f t="shared" si="9"/>
        <v>182</v>
      </c>
    </row>
    <row r="67" spans="1:359" ht="29" x14ac:dyDescent="0.35">
      <c r="A67" s="280" t="s">
        <v>129</v>
      </c>
      <c r="B67" s="40" t="s">
        <v>63</v>
      </c>
      <c r="C67" s="40" t="s">
        <v>4</v>
      </c>
      <c r="D67" s="67" t="s">
        <v>34</v>
      </c>
      <c r="E67" s="165">
        <f t="shared" si="10"/>
        <v>2372980.6747186147</v>
      </c>
      <c r="F67" s="334"/>
      <c r="G67" s="843">
        <v>8161724</v>
      </c>
      <c r="H67" s="904">
        <v>2338</v>
      </c>
      <c r="I67" s="843">
        <v>577282</v>
      </c>
      <c r="J67" s="752">
        <v>4689912</v>
      </c>
      <c r="K67" s="752">
        <v>161750</v>
      </c>
      <c r="L67" s="752">
        <v>91782</v>
      </c>
      <c r="M67" s="752">
        <v>25483074</v>
      </c>
      <c r="N67" s="665">
        <v>397604.11</v>
      </c>
      <c r="O67" s="752">
        <v>220846</v>
      </c>
      <c r="P67" s="883"/>
      <c r="Q67" s="868">
        <v>117972</v>
      </c>
      <c r="R67" s="843">
        <v>37920.94</v>
      </c>
      <c r="S67" s="752">
        <v>369258</v>
      </c>
      <c r="T67" s="665">
        <v>6088018</v>
      </c>
      <c r="U67" s="882"/>
      <c r="V67" s="692">
        <v>19791563</v>
      </c>
      <c r="W67" s="808">
        <v>120546</v>
      </c>
      <c r="X67" s="665">
        <v>227279</v>
      </c>
      <c r="Y67" s="665">
        <v>4384106</v>
      </c>
      <c r="Z67" s="665">
        <v>208972.9</v>
      </c>
      <c r="AA67" s="752">
        <v>492680</v>
      </c>
      <c r="AB67" s="904">
        <v>2371</v>
      </c>
      <c r="AC67" s="752"/>
      <c r="AD67" s="393"/>
      <c r="AE67" s="393">
        <v>517388.59</v>
      </c>
      <c r="AF67" s="665"/>
      <c r="AG67" s="148">
        <v>3399367</v>
      </c>
      <c r="AH67" s="752">
        <v>201793</v>
      </c>
      <c r="AI67" s="393"/>
      <c r="AJ67" s="393">
        <v>120428</v>
      </c>
      <c r="AK67" s="665">
        <v>26087232</v>
      </c>
      <c r="AL67" s="393">
        <v>418282.94</v>
      </c>
      <c r="AM67" s="393"/>
      <c r="AN67" s="393">
        <v>21506629</v>
      </c>
      <c r="AO67" s="583">
        <v>237664</v>
      </c>
      <c r="AP67" s="883"/>
      <c r="AQ67" s="393">
        <v>1094577</v>
      </c>
      <c r="AR67" s="393">
        <v>50313.78</v>
      </c>
      <c r="AS67" s="843">
        <v>205136</v>
      </c>
      <c r="AT67" s="148"/>
      <c r="AU67" s="630">
        <v>44180.800000000003</v>
      </c>
      <c r="AV67" s="558">
        <v>4765016</v>
      </c>
      <c r="AW67" s="752">
        <v>949348</v>
      </c>
      <c r="AX67" s="514">
        <v>3191261.62</v>
      </c>
      <c r="AY67" s="453">
        <v>24658156</v>
      </c>
      <c r="AZ67" s="525">
        <v>57270</v>
      </c>
      <c r="BA67" s="437">
        <v>57734.51</v>
      </c>
      <c r="BB67" s="340">
        <v>4082046</v>
      </c>
      <c r="BC67" s="393">
        <v>276923</v>
      </c>
      <c r="BD67" s="665">
        <v>469463</v>
      </c>
      <c r="BE67" s="393"/>
      <c r="BF67" s="752">
        <v>3798535</v>
      </c>
      <c r="BG67" s="242">
        <v>358761</v>
      </c>
      <c r="BH67" s="159"/>
      <c r="BI67" s="159">
        <v>489154</v>
      </c>
      <c r="BJ67" s="159">
        <v>411036</v>
      </c>
      <c r="BK67" s="148">
        <v>17877712.5</v>
      </c>
      <c r="BL67" s="159"/>
      <c r="BM67" s="148"/>
      <c r="BN67" s="148">
        <v>17520636.920000002</v>
      </c>
      <c r="BO67" s="171">
        <v>9325402</v>
      </c>
      <c r="BP67" s="883"/>
      <c r="BQ67" s="159"/>
      <c r="BR67" s="159">
        <v>638437</v>
      </c>
      <c r="BS67" s="148">
        <v>63659</v>
      </c>
      <c r="BT67" s="159">
        <v>141494</v>
      </c>
      <c r="BU67" s="159"/>
      <c r="BV67" s="479"/>
      <c r="BW67" s="159"/>
      <c r="BX67" s="159"/>
      <c r="BY67" s="340">
        <v>1110849</v>
      </c>
      <c r="BZ67" s="381"/>
      <c r="CA67" s="159">
        <v>485023.35</v>
      </c>
      <c r="CB67" s="171"/>
      <c r="CC67" s="159"/>
      <c r="CD67" s="159">
        <v>246600</v>
      </c>
      <c r="CE67" s="159">
        <v>259196</v>
      </c>
      <c r="CF67" s="558">
        <v>7603736</v>
      </c>
      <c r="CG67" s="159"/>
      <c r="CH67" s="514">
        <v>3237360.9</v>
      </c>
      <c r="CI67" s="702">
        <v>26723295</v>
      </c>
      <c r="CJ67" s="412">
        <v>19399805</v>
      </c>
      <c r="CK67" s="341"/>
      <c r="CL67" s="148">
        <v>3871366</v>
      </c>
      <c r="CM67" s="393">
        <v>430044</v>
      </c>
      <c r="CN67" s="159"/>
      <c r="CO67" s="148"/>
      <c r="CP67" s="159">
        <v>837667</v>
      </c>
      <c r="CQ67" s="393"/>
      <c r="CR67" s="159">
        <v>611416</v>
      </c>
      <c r="CS67" s="159">
        <v>442735</v>
      </c>
      <c r="CT67" s="140">
        <v>9887032</v>
      </c>
      <c r="CU67" s="127"/>
      <c r="CV67" s="752">
        <v>3883102</v>
      </c>
      <c r="CW67" s="140">
        <v>330155</v>
      </c>
      <c r="CX67" s="140">
        <v>410431</v>
      </c>
      <c r="CY67" s="140">
        <v>37328</v>
      </c>
      <c r="CZ67" s="127"/>
      <c r="DA67" s="127"/>
      <c r="DB67" s="140">
        <v>517529</v>
      </c>
      <c r="DC67" s="140">
        <v>15618171</v>
      </c>
      <c r="DD67" s="140">
        <v>419115</v>
      </c>
      <c r="DE67" s="140">
        <v>82275</v>
      </c>
      <c r="DF67" s="127"/>
      <c r="DG67" s="883"/>
      <c r="DH67" s="127"/>
      <c r="DI67" s="127"/>
      <c r="DJ67" s="127"/>
      <c r="DK67" s="140">
        <v>795143</v>
      </c>
      <c r="DL67" s="140">
        <v>159365</v>
      </c>
      <c r="DM67" s="127"/>
      <c r="DN67" s="140">
        <v>213326</v>
      </c>
      <c r="DO67" s="127"/>
      <c r="DP67" s="140">
        <v>438133</v>
      </c>
      <c r="DQ67" s="140">
        <v>658896</v>
      </c>
      <c r="DR67" s="140">
        <v>115047</v>
      </c>
      <c r="DS67" s="140">
        <v>1176200</v>
      </c>
      <c r="DT67" s="127"/>
      <c r="DU67" s="127"/>
      <c r="DV67" s="140">
        <v>26859984</v>
      </c>
      <c r="DW67" s="140">
        <v>86471</v>
      </c>
      <c r="DX67" s="127"/>
      <c r="DY67" s="127"/>
      <c r="DZ67" s="140">
        <v>141562</v>
      </c>
      <c r="EA67" s="140">
        <v>263897</v>
      </c>
      <c r="EB67" s="140">
        <v>101630</v>
      </c>
      <c r="EC67" s="140">
        <v>272650</v>
      </c>
      <c r="ED67" s="140">
        <v>7022085</v>
      </c>
      <c r="EE67" s="140">
        <v>655389</v>
      </c>
      <c r="EF67" s="127"/>
      <c r="EG67" s="140">
        <v>1031699</v>
      </c>
      <c r="EH67" s="127"/>
      <c r="EI67" s="140">
        <v>126369</v>
      </c>
      <c r="EJ67" s="127"/>
      <c r="EK67" s="140">
        <v>11024129</v>
      </c>
      <c r="EL67" s="140">
        <v>4010617</v>
      </c>
      <c r="EM67" s="140">
        <v>104629</v>
      </c>
      <c r="EN67" s="127"/>
      <c r="EO67" s="127"/>
      <c r="EP67" s="127"/>
      <c r="EQ67" s="127"/>
      <c r="ER67" s="140">
        <v>1428747</v>
      </c>
      <c r="ES67" s="140">
        <v>537352</v>
      </c>
      <c r="ET67" s="127"/>
      <c r="EU67" s="140">
        <v>244630</v>
      </c>
      <c r="EV67" s="140">
        <v>494251</v>
      </c>
      <c r="EW67" s="140">
        <v>8666927</v>
      </c>
      <c r="EX67" s="127"/>
      <c r="EY67" s="127"/>
      <c r="EZ67" s="752">
        <v>3830393</v>
      </c>
      <c r="FA67" s="140">
        <v>315333</v>
      </c>
      <c r="FB67" s="140">
        <v>382833</v>
      </c>
      <c r="FC67" s="140">
        <v>48614</v>
      </c>
      <c r="FD67" s="127"/>
      <c r="FE67" s="140">
        <v>154500</v>
      </c>
      <c r="FF67" s="127"/>
      <c r="FG67" s="140">
        <v>484682</v>
      </c>
      <c r="FH67" s="140">
        <v>12301371</v>
      </c>
      <c r="FI67" s="127"/>
      <c r="FJ67" s="140">
        <v>87051</v>
      </c>
      <c r="FK67" s="127"/>
      <c r="FL67" s="127"/>
      <c r="FM67" s="140">
        <v>246313</v>
      </c>
      <c r="FN67" s="140">
        <v>1589753</v>
      </c>
      <c r="FO67" s="140">
        <v>4279899</v>
      </c>
      <c r="FP67" s="127"/>
      <c r="FQ67" s="140">
        <v>158706</v>
      </c>
      <c r="FR67" s="140">
        <v>638437</v>
      </c>
      <c r="FS67" s="140">
        <v>27491</v>
      </c>
      <c r="FT67" s="140">
        <v>280896</v>
      </c>
      <c r="FU67" s="140">
        <v>144198</v>
      </c>
      <c r="FV67" s="140">
        <v>138400</v>
      </c>
      <c r="FW67" s="140">
        <v>194761</v>
      </c>
      <c r="FX67" s="127"/>
      <c r="FY67" s="140">
        <v>364727</v>
      </c>
      <c r="FZ67" s="127"/>
      <c r="GA67" s="140">
        <v>435533</v>
      </c>
      <c r="GB67" s="127"/>
      <c r="GC67" s="140">
        <v>96920</v>
      </c>
      <c r="GD67" s="127"/>
      <c r="GE67" s="127"/>
      <c r="GF67" s="127"/>
      <c r="GG67" s="140">
        <v>207272</v>
      </c>
      <c r="GH67" s="140">
        <v>99883</v>
      </c>
      <c r="GI67" s="140">
        <v>253064</v>
      </c>
      <c r="GJ67" s="140">
        <v>6439012</v>
      </c>
      <c r="GK67" s="127"/>
      <c r="GL67" s="140">
        <v>662015</v>
      </c>
      <c r="GM67" s="127"/>
      <c r="GN67" s="127"/>
      <c r="GO67" s="140">
        <v>316056</v>
      </c>
      <c r="GP67" s="140">
        <v>57780</v>
      </c>
      <c r="GQ67" s="127"/>
      <c r="GR67" s="140">
        <v>13971550</v>
      </c>
      <c r="GS67" s="140">
        <v>2955080</v>
      </c>
      <c r="GT67" s="140">
        <v>4189610</v>
      </c>
      <c r="GU67" s="140">
        <v>672718</v>
      </c>
      <c r="GV67" s="140">
        <v>82072</v>
      </c>
      <c r="GW67" s="140">
        <v>520706</v>
      </c>
      <c r="GX67" s="140">
        <v>599016</v>
      </c>
      <c r="GY67" s="127"/>
      <c r="GZ67" s="127"/>
      <c r="HA67" s="127"/>
      <c r="HB67" s="127"/>
      <c r="HC67" s="127"/>
      <c r="HD67" s="140">
        <v>1464050</v>
      </c>
      <c r="HE67" s="127"/>
      <c r="HF67" s="140">
        <v>336003</v>
      </c>
      <c r="HG67" s="140">
        <v>315993</v>
      </c>
      <c r="HH67" s="140">
        <v>123373</v>
      </c>
      <c r="HI67" s="140">
        <v>11826261</v>
      </c>
      <c r="HJ67" s="140">
        <v>464132</v>
      </c>
      <c r="HK67" s="140">
        <v>213402</v>
      </c>
      <c r="HL67" s="140">
        <v>1065994</v>
      </c>
      <c r="HM67" s="127"/>
      <c r="HN67" s="140">
        <v>220626</v>
      </c>
      <c r="HO67" s="140">
        <v>1409195</v>
      </c>
      <c r="HP67" s="127"/>
      <c r="HQ67" s="140">
        <v>430509</v>
      </c>
      <c r="HR67" s="127"/>
      <c r="HS67" s="127"/>
      <c r="HT67" s="140">
        <v>244752</v>
      </c>
      <c r="HU67" s="140">
        <v>204707</v>
      </c>
      <c r="HV67" s="140"/>
      <c r="HW67" s="140">
        <v>321836</v>
      </c>
      <c r="HX67" s="140">
        <v>77453</v>
      </c>
      <c r="HY67" s="140">
        <v>64993</v>
      </c>
      <c r="HZ67" s="140">
        <v>77747</v>
      </c>
      <c r="IA67" s="127"/>
      <c r="IB67" s="140">
        <v>542373</v>
      </c>
      <c r="IC67" s="127"/>
      <c r="ID67" s="140">
        <v>133068</v>
      </c>
      <c r="IE67" s="127"/>
      <c r="IF67" s="140">
        <v>377475</v>
      </c>
      <c r="IG67" s="140">
        <v>6710451</v>
      </c>
      <c r="IH67" s="127"/>
      <c r="II67" s="140">
        <v>77346</v>
      </c>
      <c r="IJ67" s="127"/>
      <c r="IK67" s="140">
        <v>12452404</v>
      </c>
      <c r="IL67" s="127"/>
      <c r="IM67" s="127"/>
      <c r="IN67" s="140">
        <v>19989</v>
      </c>
      <c r="IO67" s="140">
        <v>64581</v>
      </c>
      <c r="IP67" s="127"/>
      <c r="IQ67" s="140">
        <v>352898</v>
      </c>
      <c r="IR67" s="127"/>
      <c r="IS67" s="140">
        <v>163647</v>
      </c>
      <c r="IT67" s="140">
        <v>666711</v>
      </c>
      <c r="IU67" s="127"/>
      <c r="IV67" s="140">
        <v>200045</v>
      </c>
      <c r="IW67" s="140">
        <v>1500013</v>
      </c>
      <c r="IX67" s="140">
        <v>144694</v>
      </c>
      <c r="IY67" s="140">
        <v>219496</v>
      </c>
      <c r="IZ67" s="140">
        <v>598101</v>
      </c>
      <c r="JA67" s="140">
        <v>298900</v>
      </c>
      <c r="JB67" s="127"/>
      <c r="JC67" s="140">
        <v>25632</v>
      </c>
      <c r="JD67" s="140">
        <v>55319</v>
      </c>
      <c r="JE67" s="127"/>
      <c r="JF67" s="140">
        <v>266151</v>
      </c>
      <c r="JG67" s="140">
        <v>129257</v>
      </c>
      <c r="JH67" s="140">
        <v>147646</v>
      </c>
      <c r="JI67" s="127"/>
      <c r="JJ67" s="127"/>
      <c r="JK67" s="127"/>
      <c r="JL67" s="140">
        <v>176245</v>
      </c>
      <c r="JM67" s="127"/>
      <c r="JN67" s="127"/>
      <c r="JO67" s="140">
        <v>31979</v>
      </c>
      <c r="JP67" s="127"/>
      <c r="JQ67" s="140">
        <v>359885</v>
      </c>
      <c r="JR67" s="127"/>
      <c r="JS67" s="140">
        <v>584599</v>
      </c>
      <c r="JT67" s="140">
        <v>1395453</v>
      </c>
      <c r="JU67" s="140">
        <v>759944</v>
      </c>
      <c r="JV67" s="127"/>
      <c r="JW67" s="140">
        <v>75093</v>
      </c>
      <c r="JX67" s="127"/>
      <c r="JY67" s="127"/>
      <c r="JZ67" s="140">
        <v>650002</v>
      </c>
      <c r="KA67" s="127"/>
      <c r="KB67" s="127"/>
      <c r="KC67" s="140">
        <v>254020</v>
      </c>
      <c r="KD67" s="127"/>
      <c r="KE67" s="127"/>
      <c r="KF67" s="140">
        <v>587130</v>
      </c>
      <c r="KG67" s="140">
        <v>216485</v>
      </c>
      <c r="KH67" s="140">
        <v>6684853</v>
      </c>
      <c r="KI67" s="140">
        <v>98281</v>
      </c>
      <c r="KJ67" s="140">
        <v>166338</v>
      </c>
      <c r="KK67" s="140">
        <v>200338</v>
      </c>
      <c r="KL67" s="140">
        <v>5513980</v>
      </c>
      <c r="KM67" s="127"/>
      <c r="KN67" s="140">
        <v>428467</v>
      </c>
      <c r="KO67" s="127"/>
      <c r="KP67" s="140">
        <v>1542754</v>
      </c>
      <c r="KQ67" s="140">
        <v>91854</v>
      </c>
      <c r="KR67" s="127"/>
      <c r="KS67" s="140">
        <v>10990993</v>
      </c>
      <c r="KT67" s="140">
        <v>118798</v>
      </c>
      <c r="KU67" s="140">
        <v>130994</v>
      </c>
      <c r="KV67" s="127"/>
      <c r="KW67" s="140">
        <v>143213</v>
      </c>
      <c r="KX67" s="140">
        <v>43370</v>
      </c>
      <c r="KY67" s="140">
        <v>9893178</v>
      </c>
      <c r="KZ67" s="140">
        <v>1510216</v>
      </c>
      <c r="LA67" s="140">
        <v>62891</v>
      </c>
      <c r="LB67" s="140">
        <v>116138</v>
      </c>
      <c r="LC67" s="140">
        <v>39223</v>
      </c>
      <c r="LD67" s="140">
        <v>317086</v>
      </c>
      <c r="LE67" s="127"/>
      <c r="LF67" s="140">
        <v>43158</v>
      </c>
      <c r="LG67" s="140">
        <v>71759</v>
      </c>
      <c r="LH67" s="140">
        <v>285520</v>
      </c>
      <c r="LI67" s="140">
        <v>282367</v>
      </c>
      <c r="LJ67" s="127"/>
      <c r="LK67" s="140">
        <v>7098788</v>
      </c>
      <c r="LL67" s="140">
        <v>553056</v>
      </c>
      <c r="LM67" s="127"/>
      <c r="LN67" s="140">
        <v>2185590</v>
      </c>
      <c r="LO67" s="140">
        <v>4209715</v>
      </c>
      <c r="LP67" s="140">
        <v>564913</v>
      </c>
      <c r="LQ67" s="140">
        <v>80826</v>
      </c>
      <c r="LR67" s="140">
        <v>173343</v>
      </c>
      <c r="LS67" s="140">
        <v>532610</v>
      </c>
      <c r="LT67" s="140">
        <v>67579</v>
      </c>
      <c r="LU67" s="127"/>
      <c r="LV67" s="140">
        <v>2393308</v>
      </c>
      <c r="LW67" s="140">
        <v>599083</v>
      </c>
      <c r="LX67" s="140">
        <v>471240</v>
      </c>
      <c r="LY67" s="127"/>
      <c r="LZ67" s="140">
        <v>28255</v>
      </c>
      <c r="MA67" s="140">
        <v>1627481</v>
      </c>
      <c r="MB67" s="127"/>
      <c r="MC67" s="140">
        <v>876951</v>
      </c>
      <c r="MD67" s="140">
        <v>426042</v>
      </c>
      <c r="ME67" s="127"/>
      <c r="MF67" s="140">
        <v>411581</v>
      </c>
      <c r="MG67" s="127"/>
      <c r="MH67" s="140">
        <v>326854</v>
      </c>
      <c r="MI67" s="140">
        <v>244461</v>
      </c>
      <c r="MJ67" s="127"/>
      <c r="MK67" s="140">
        <v>1277900</v>
      </c>
      <c r="ML67" s="140">
        <v>81332</v>
      </c>
      <c r="MM67" s="140">
        <v>27500</v>
      </c>
      <c r="MN67" s="140">
        <v>617645</v>
      </c>
      <c r="MO67" s="140">
        <v>331664</v>
      </c>
      <c r="MP67" s="140">
        <v>134951</v>
      </c>
      <c r="MR67" s="350">
        <f t="shared" si="7"/>
        <v>2338</v>
      </c>
      <c r="MS67" s="350">
        <f t="shared" si="8"/>
        <v>26859984</v>
      </c>
      <c r="MT67" s="334">
        <f t="shared" si="11"/>
        <v>369258</v>
      </c>
      <c r="MU67" s="772">
        <f t="shared" si="9"/>
        <v>231</v>
      </c>
    </row>
    <row r="68" spans="1:359" ht="43.5" x14ac:dyDescent="0.35">
      <c r="A68" s="280" t="s">
        <v>130</v>
      </c>
      <c r="B68" s="40" t="s">
        <v>64</v>
      </c>
      <c r="C68" s="40" t="s">
        <v>4</v>
      </c>
      <c r="D68" s="67" t="s">
        <v>159</v>
      </c>
      <c r="E68" s="165">
        <f t="shared" si="10"/>
        <v>43376962.663407825</v>
      </c>
      <c r="F68" s="334"/>
      <c r="G68" s="843">
        <v>128133213</v>
      </c>
      <c r="H68" s="904">
        <v>3001742</v>
      </c>
      <c r="I68" s="843">
        <v>8259863</v>
      </c>
      <c r="J68" s="752">
        <v>36223690</v>
      </c>
      <c r="K68" s="752">
        <v>4012335</v>
      </c>
      <c r="L68" s="752">
        <v>4722318</v>
      </c>
      <c r="M68" s="752">
        <v>365495077</v>
      </c>
      <c r="N68" s="665">
        <v>2735005.63</v>
      </c>
      <c r="O68" s="752">
        <v>6280063</v>
      </c>
      <c r="P68" s="883"/>
      <c r="Q68" s="871">
        <v>6007309</v>
      </c>
      <c r="R68" s="843">
        <v>3050854.77</v>
      </c>
      <c r="S68" s="763"/>
      <c r="T68" s="665">
        <v>121143804</v>
      </c>
      <c r="U68" s="882"/>
      <c r="V68" s="692">
        <v>441809422</v>
      </c>
      <c r="W68" s="808">
        <v>3323420</v>
      </c>
      <c r="X68" s="665">
        <v>4538653</v>
      </c>
      <c r="Y68" s="665">
        <v>54297013</v>
      </c>
      <c r="Z68" s="665">
        <v>2474031.4700000002</v>
      </c>
      <c r="AA68" s="752">
        <v>7325981</v>
      </c>
      <c r="AB68" s="904">
        <v>3069188</v>
      </c>
      <c r="AC68" s="752"/>
      <c r="AD68" s="393"/>
      <c r="AE68" s="393">
        <v>8918020.2699999996</v>
      </c>
      <c r="AF68" s="665"/>
      <c r="AG68" s="148">
        <v>34932855</v>
      </c>
      <c r="AH68" s="752">
        <v>5393377</v>
      </c>
      <c r="AI68" s="393"/>
      <c r="AJ68" s="393">
        <v>4682359</v>
      </c>
      <c r="AK68" s="665">
        <v>355128747</v>
      </c>
      <c r="AL68" s="393">
        <v>3617480.2</v>
      </c>
      <c r="AM68" s="393"/>
      <c r="AN68" s="393">
        <v>115709256</v>
      </c>
      <c r="AO68" s="583">
        <v>5823211</v>
      </c>
      <c r="AP68" s="883"/>
      <c r="AQ68" s="393">
        <v>12951684</v>
      </c>
      <c r="AR68" s="393">
        <v>2245289.16</v>
      </c>
      <c r="AS68" s="843">
        <v>5750187</v>
      </c>
      <c r="AT68" s="148"/>
      <c r="AU68" s="630">
        <v>2775465.31</v>
      </c>
      <c r="AV68" s="558">
        <v>117215820</v>
      </c>
      <c r="AW68" s="752">
        <v>17786734</v>
      </c>
      <c r="AX68" s="514">
        <v>33437642</v>
      </c>
      <c r="AY68" s="453">
        <v>417828966</v>
      </c>
      <c r="AZ68" s="525">
        <v>3207521</v>
      </c>
      <c r="BA68" s="437">
        <v>1486437.52</v>
      </c>
      <c r="BB68" s="340">
        <v>52308789</v>
      </c>
      <c r="BC68" s="393">
        <v>2323220</v>
      </c>
      <c r="BD68" s="665">
        <v>7147042</v>
      </c>
      <c r="BE68" s="393"/>
      <c r="BF68" s="752">
        <v>35254008</v>
      </c>
      <c r="BG68" s="243"/>
      <c r="BH68" s="159"/>
      <c r="BI68" s="159">
        <v>8558541</v>
      </c>
      <c r="BJ68" s="159">
        <v>13360701</v>
      </c>
      <c r="BK68" s="148">
        <v>327592982.38</v>
      </c>
      <c r="BL68" s="159"/>
      <c r="BM68" s="148"/>
      <c r="BN68" s="148">
        <v>118211799.76000001</v>
      </c>
      <c r="BO68" s="171">
        <v>183681098</v>
      </c>
      <c r="BP68" s="883"/>
      <c r="BQ68" s="159"/>
      <c r="BR68" s="159"/>
      <c r="BS68" s="148">
        <v>2629359.65</v>
      </c>
      <c r="BT68" s="159">
        <v>7502909</v>
      </c>
      <c r="BU68" s="159"/>
      <c r="BV68" s="479"/>
      <c r="BW68" s="159"/>
      <c r="BX68" s="159"/>
      <c r="BY68" s="340">
        <v>23257364</v>
      </c>
      <c r="BZ68" s="381"/>
      <c r="CA68" s="159">
        <v>18763100.84</v>
      </c>
      <c r="CB68" s="148"/>
      <c r="CC68" s="159"/>
      <c r="CD68" s="159">
        <v>5583170</v>
      </c>
      <c r="CE68" s="159"/>
      <c r="CF68" s="558">
        <v>117578461</v>
      </c>
      <c r="CG68" s="159"/>
      <c r="CH68" s="514">
        <v>30511660.32</v>
      </c>
      <c r="CI68" s="702">
        <v>393925823</v>
      </c>
      <c r="CJ68" s="411">
        <v>261389240.47</v>
      </c>
      <c r="CK68" s="341"/>
      <c r="CL68" s="148">
        <v>63007365</v>
      </c>
      <c r="CM68" s="393">
        <v>7890386</v>
      </c>
      <c r="CN68" s="159"/>
      <c r="CO68" s="148"/>
      <c r="CP68" s="159">
        <v>11505539</v>
      </c>
      <c r="CQ68" s="393"/>
      <c r="CR68" s="159">
        <v>5707259</v>
      </c>
      <c r="CS68" s="159">
        <v>2589131</v>
      </c>
      <c r="CT68" s="140">
        <v>227079680</v>
      </c>
      <c r="CU68" s="127"/>
      <c r="CV68" s="752">
        <v>32973917</v>
      </c>
      <c r="CW68" s="140">
        <v>5247648</v>
      </c>
      <c r="CX68" s="140">
        <v>8419233</v>
      </c>
      <c r="CY68" s="127"/>
      <c r="CZ68" s="127"/>
      <c r="DA68" s="127"/>
      <c r="DB68" s="140">
        <v>13300913</v>
      </c>
      <c r="DC68" s="140">
        <v>321333861</v>
      </c>
      <c r="DD68" s="140">
        <v>3777168</v>
      </c>
      <c r="DE68" s="140">
        <v>3270807</v>
      </c>
      <c r="DF68" s="140">
        <v>185434837</v>
      </c>
      <c r="DG68" s="883"/>
      <c r="DH68" s="127"/>
      <c r="DI68" s="127"/>
      <c r="DJ68" s="127"/>
      <c r="DK68" s="127"/>
      <c r="DL68" s="140">
        <v>9305354</v>
      </c>
      <c r="DM68" s="127"/>
      <c r="DN68" s="140">
        <v>2460342</v>
      </c>
      <c r="DO68" s="127"/>
      <c r="DP68" s="127"/>
      <c r="DQ68" s="140">
        <v>7163154</v>
      </c>
      <c r="DR68" s="140">
        <v>339999</v>
      </c>
      <c r="DS68" s="140">
        <v>16582721</v>
      </c>
      <c r="DT68" s="127"/>
      <c r="DU68" s="127"/>
      <c r="DV68" s="127"/>
      <c r="DW68" s="140">
        <v>4904107</v>
      </c>
      <c r="DX68" s="127"/>
      <c r="DY68" s="127"/>
      <c r="DZ68" s="140">
        <v>4455953</v>
      </c>
      <c r="EA68" s="140">
        <v>5713675</v>
      </c>
      <c r="EB68" s="140">
        <v>2391456</v>
      </c>
      <c r="EC68" s="140">
        <v>15726282</v>
      </c>
      <c r="ED68" s="140">
        <v>111956546</v>
      </c>
      <c r="EE68" s="140">
        <v>12056498</v>
      </c>
      <c r="EF68" s="127"/>
      <c r="EG68" s="127"/>
      <c r="EH68" s="127"/>
      <c r="EI68" s="140">
        <v>3168444</v>
      </c>
      <c r="EJ68" s="127"/>
      <c r="EK68" s="140">
        <v>203702368</v>
      </c>
      <c r="EL68" s="140">
        <v>56648102</v>
      </c>
      <c r="EM68" s="140">
        <v>1681414</v>
      </c>
      <c r="EN68" s="127"/>
      <c r="EO68" s="127"/>
      <c r="EP68" s="127"/>
      <c r="EQ68" s="127"/>
      <c r="ER68" s="140">
        <v>40233233</v>
      </c>
      <c r="ES68" s="140">
        <v>5700610</v>
      </c>
      <c r="ET68" s="127"/>
      <c r="EU68" s="140">
        <v>4380470</v>
      </c>
      <c r="EV68" s="140">
        <v>4846932</v>
      </c>
      <c r="EW68" s="140">
        <v>218534804</v>
      </c>
      <c r="EX68" s="127"/>
      <c r="EY68" s="127"/>
      <c r="EZ68" s="752">
        <v>31801491</v>
      </c>
      <c r="FA68" s="140">
        <v>4993811</v>
      </c>
      <c r="FB68" s="140">
        <v>8398841</v>
      </c>
      <c r="FC68" s="127"/>
      <c r="FD68" s="127"/>
      <c r="FE68" s="140">
        <v>5494217</v>
      </c>
      <c r="FF68" s="127"/>
      <c r="FG68" s="140">
        <v>13037914</v>
      </c>
      <c r="FH68" s="140">
        <v>338864473</v>
      </c>
      <c r="FI68" s="127"/>
      <c r="FJ68" s="140">
        <v>2730480</v>
      </c>
      <c r="FK68" s="127"/>
      <c r="FL68" s="127"/>
      <c r="FM68" s="140">
        <v>5507913</v>
      </c>
      <c r="FN68" s="140">
        <v>19348258</v>
      </c>
      <c r="FO68" s="140">
        <v>68876810</v>
      </c>
      <c r="FP68" s="127"/>
      <c r="FQ68" s="140">
        <v>7267672</v>
      </c>
      <c r="FR68" s="127"/>
      <c r="FS68" s="140">
        <v>3394513</v>
      </c>
      <c r="FT68" s="127"/>
      <c r="FU68" s="140">
        <v>1780049</v>
      </c>
      <c r="FV68" s="140">
        <v>8584105</v>
      </c>
      <c r="FW68" s="127"/>
      <c r="FX68" s="127"/>
      <c r="FY68" s="127"/>
      <c r="FZ68" s="127"/>
      <c r="GA68" s="140">
        <v>8608248</v>
      </c>
      <c r="GB68" s="127"/>
      <c r="GC68" s="140">
        <v>2955565</v>
      </c>
      <c r="GD68" s="127"/>
      <c r="GE68" s="127"/>
      <c r="GF68" s="127"/>
      <c r="GG68" s="140">
        <v>4711700</v>
      </c>
      <c r="GH68" s="140">
        <v>2281783</v>
      </c>
      <c r="GI68" s="140">
        <v>11984991</v>
      </c>
      <c r="GJ68" s="140">
        <v>114052587</v>
      </c>
      <c r="GK68" s="127"/>
      <c r="GL68" s="140">
        <v>11718936</v>
      </c>
      <c r="GM68" s="127"/>
      <c r="GN68" s="127"/>
      <c r="GO68" s="127"/>
      <c r="GP68" s="140">
        <v>3104538</v>
      </c>
      <c r="GQ68" s="127"/>
      <c r="GR68" s="140">
        <v>197566649</v>
      </c>
      <c r="GS68" s="140">
        <v>32457262</v>
      </c>
      <c r="GT68" s="140">
        <v>59581618</v>
      </c>
      <c r="GU68" s="140">
        <v>5621948</v>
      </c>
      <c r="GV68" s="140">
        <v>1813384</v>
      </c>
      <c r="GW68" s="140">
        <v>11807739</v>
      </c>
      <c r="GX68" s="140">
        <v>13139864</v>
      </c>
      <c r="GY68" s="127"/>
      <c r="GZ68" s="127"/>
      <c r="HA68" s="127"/>
      <c r="HB68" s="127"/>
      <c r="HC68" s="127"/>
      <c r="HD68" s="140">
        <v>54329743</v>
      </c>
      <c r="HE68" s="127"/>
      <c r="HF68" s="140">
        <v>5699735</v>
      </c>
      <c r="HG68" s="140">
        <v>7316828</v>
      </c>
      <c r="HH68" s="140">
        <v>3420423</v>
      </c>
      <c r="HI68" s="127"/>
      <c r="HJ68" s="140">
        <v>6577625</v>
      </c>
      <c r="HK68" s="127"/>
      <c r="HL68" s="127"/>
      <c r="HM68" s="127"/>
      <c r="HN68" s="140">
        <v>1808082</v>
      </c>
      <c r="HO68" s="140">
        <v>8014194</v>
      </c>
      <c r="HP68" s="127"/>
      <c r="HQ68" s="140">
        <v>2258447</v>
      </c>
      <c r="HR68" s="127"/>
      <c r="HS68" s="127"/>
      <c r="HT68" s="127"/>
      <c r="HU68" s="127"/>
      <c r="HV68" s="127"/>
      <c r="HW68" s="140">
        <v>8830114</v>
      </c>
      <c r="HX68" s="127"/>
      <c r="HY68" s="127"/>
      <c r="HZ68" s="127"/>
      <c r="IA68" s="127"/>
      <c r="IB68" s="140">
        <v>6603441</v>
      </c>
      <c r="IC68" s="127"/>
      <c r="ID68" s="140">
        <v>4731321</v>
      </c>
      <c r="IE68" s="127"/>
      <c r="IF68" s="140">
        <v>13249953</v>
      </c>
      <c r="IG68" s="127"/>
      <c r="IH68" s="127"/>
      <c r="II68" s="140">
        <v>5045666</v>
      </c>
      <c r="IJ68" s="127"/>
      <c r="IK68" s="140">
        <v>323741898</v>
      </c>
      <c r="IL68" s="127"/>
      <c r="IM68" s="127"/>
      <c r="IN68" s="140">
        <v>852365</v>
      </c>
      <c r="IO68" s="127"/>
      <c r="IP68" s="127"/>
      <c r="IQ68" s="127"/>
      <c r="IR68" s="127"/>
      <c r="IS68" s="127"/>
      <c r="IT68" s="140">
        <v>18821244</v>
      </c>
      <c r="IU68" s="127"/>
      <c r="IV68" s="140">
        <v>5457103</v>
      </c>
      <c r="IW68" s="140">
        <v>16224913</v>
      </c>
      <c r="IX68" s="127"/>
      <c r="IY68" s="140">
        <v>8781645</v>
      </c>
      <c r="IZ68" s="127"/>
      <c r="JA68" s="140">
        <v>2440765</v>
      </c>
      <c r="JB68" s="127"/>
      <c r="JC68" s="127"/>
      <c r="JD68" s="140">
        <v>1550412</v>
      </c>
      <c r="JE68" s="127"/>
      <c r="JF68" s="127"/>
      <c r="JG68" s="127"/>
      <c r="JH68" s="140">
        <v>8795331</v>
      </c>
      <c r="JI68" s="127"/>
      <c r="JJ68" s="127"/>
      <c r="JK68" s="127"/>
      <c r="JL68" s="127"/>
      <c r="JM68" s="127"/>
      <c r="JN68" s="127"/>
      <c r="JO68" s="127"/>
      <c r="JP68" s="127"/>
      <c r="JQ68" s="127"/>
      <c r="JR68" s="127"/>
      <c r="JS68" s="140">
        <v>4294721</v>
      </c>
      <c r="JT68" s="140">
        <v>15840925</v>
      </c>
      <c r="JU68" s="140">
        <v>5976227</v>
      </c>
      <c r="JV68" s="127"/>
      <c r="JW68" s="140">
        <v>2463474</v>
      </c>
      <c r="JX68" s="127"/>
      <c r="JY68" s="127"/>
      <c r="JZ68" s="140">
        <v>23589000</v>
      </c>
      <c r="KA68" s="127"/>
      <c r="KB68" s="127"/>
      <c r="KC68" s="140">
        <v>5938246</v>
      </c>
      <c r="KD68" s="127"/>
      <c r="KE68" s="127"/>
      <c r="KF68" s="127"/>
      <c r="KG68" s="140">
        <v>3930256</v>
      </c>
      <c r="KH68" s="140">
        <v>101694726</v>
      </c>
      <c r="KI68" s="127"/>
      <c r="KJ68" s="127"/>
      <c r="KK68" s="140">
        <v>7174035</v>
      </c>
      <c r="KL68" s="127"/>
      <c r="KM68" s="127"/>
      <c r="KN68" s="140">
        <v>10976358</v>
      </c>
      <c r="KO68" s="127"/>
      <c r="KP68" s="140">
        <v>25723294</v>
      </c>
      <c r="KQ68" s="140">
        <v>3554276</v>
      </c>
      <c r="KR68" s="127"/>
      <c r="KS68" s="127"/>
      <c r="KT68" s="140">
        <v>3020618</v>
      </c>
      <c r="KU68" s="140">
        <v>3091235</v>
      </c>
      <c r="KV68" s="127"/>
      <c r="KW68" s="127"/>
      <c r="KX68" s="140">
        <v>1078740</v>
      </c>
      <c r="KY68" s="140">
        <v>101807258</v>
      </c>
      <c r="KZ68" s="140">
        <v>23743261</v>
      </c>
      <c r="LA68" s="127"/>
      <c r="LB68" s="127"/>
      <c r="LC68" s="140">
        <v>2746333</v>
      </c>
      <c r="LD68" s="140">
        <v>42090445</v>
      </c>
      <c r="LE68" s="127"/>
      <c r="LF68" s="140">
        <v>3016767</v>
      </c>
      <c r="LG68" s="140">
        <v>10283300</v>
      </c>
      <c r="LH68" s="127"/>
      <c r="LI68" s="140">
        <v>3784278</v>
      </c>
      <c r="LJ68" s="127"/>
      <c r="LK68" s="127"/>
      <c r="LL68" s="127"/>
      <c r="LM68" s="127"/>
      <c r="LN68" s="140">
        <v>27797596</v>
      </c>
      <c r="LO68" s="140">
        <v>46678327</v>
      </c>
      <c r="LP68" s="127"/>
      <c r="LQ68" s="127"/>
      <c r="LR68" s="127"/>
      <c r="LS68" s="140">
        <v>13985981</v>
      </c>
      <c r="LT68" s="140">
        <v>5100631</v>
      </c>
      <c r="LU68" s="127"/>
      <c r="LV68" s="140">
        <v>15719366</v>
      </c>
      <c r="LW68" s="140">
        <v>12069795</v>
      </c>
      <c r="LX68" s="140">
        <v>5763683</v>
      </c>
      <c r="LY68" s="127"/>
      <c r="LZ68" s="140">
        <v>2831385</v>
      </c>
      <c r="MA68" s="140">
        <v>39151364</v>
      </c>
      <c r="MB68" s="127"/>
      <c r="MC68" s="140">
        <v>13788439</v>
      </c>
      <c r="MD68" s="127"/>
      <c r="ME68" s="127"/>
      <c r="MF68" s="127"/>
      <c r="MG68" s="127"/>
      <c r="MH68" s="127"/>
      <c r="MI68" s="140">
        <v>2134055</v>
      </c>
      <c r="MJ68" s="127"/>
      <c r="MK68" s="140">
        <v>55089208</v>
      </c>
      <c r="ML68" s="140">
        <v>2985522</v>
      </c>
      <c r="MM68" s="140">
        <v>910000</v>
      </c>
      <c r="MN68" s="127"/>
      <c r="MO68" s="140">
        <v>7208845</v>
      </c>
      <c r="MP68" s="140">
        <v>3542228</v>
      </c>
      <c r="MR68" s="350">
        <f t="shared" si="7"/>
        <v>339999</v>
      </c>
      <c r="MS68" s="350">
        <f t="shared" si="8"/>
        <v>441809422</v>
      </c>
      <c r="MT68" s="334">
        <f t="shared" si="11"/>
        <v>7502909</v>
      </c>
      <c r="MU68" s="772">
        <f t="shared" si="9"/>
        <v>179</v>
      </c>
    </row>
    <row r="69" spans="1:359" s="309" customFormat="1" x14ac:dyDescent="0.35">
      <c r="A69" s="280" t="s">
        <v>131</v>
      </c>
      <c r="B69" s="311" t="s">
        <v>64</v>
      </c>
      <c r="C69" s="311" t="s">
        <v>4</v>
      </c>
      <c r="D69" s="317" t="s">
        <v>39</v>
      </c>
      <c r="E69" s="325">
        <f t="shared" si="10"/>
        <v>831162.89657276997</v>
      </c>
      <c r="F69" s="325"/>
      <c r="G69" s="872">
        <v>2446027</v>
      </c>
      <c r="H69" s="902"/>
      <c r="I69" s="872">
        <v>127748.42</v>
      </c>
      <c r="J69" s="750"/>
      <c r="K69" s="750">
        <v>106179</v>
      </c>
      <c r="L69" s="750">
        <v>106793</v>
      </c>
      <c r="M69" s="750">
        <v>8059368</v>
      </c>
      <c r="N69" s="663"/>
      <c r="O69" s="750">
        <v>194950</v>
      </c>
      <c r="P69" s="883"/>
      <c r="Q69" s="835">
        <v>124159</v>
      </c>
      <c r="R69" s="841">
        <v>58961.75</v>
      </c>
      <c r="S69" s="750"/>
      <c r="T69" s="663">
        <v>2391528.54</v>
      </c>
      <c r="U69" s="880"/>
      <c r="V69" s="698">
        <v>6472404</v>
      </c>
      <c r="W69" s="806">
        <v>83740</v>
      </c>
      <c r="X69" s="663">
        <v>143934</v>
      </c>
      <c r="Y69" s="663">
        <v>1021571</v>
      </c>
      <c r="Z69" s="663">
        <v>60993</v>
      </c>
      <c r="AA69" s="750"/>
      <c r="AB69" s="902"/>
      <c r="AC69" s="750"/>
      <c r="AD69" s="391"/>
      <c r="AE69" s="324">
        <v>119263.87</v>
      </c>
      <c r="AF69" s="663">
        <v>407951</v>
      </c>
      <c r="AG69" s="520"/>
      <c r="AH69" s="750">
        <v>104549</v>
      </c>
      <c r="AI69" s="324"/>
      <c r="AJ69" s="391">
        <v>102282</v>
      </c>
      <c r="AK69" s="663">
        <v>7240591</v>
      </c>
      <c r="AL69" s="399">
        <v>403893.77</v>
      </c>
      <c r="AM69" s="399"/>
      <c r="AN69" s="391">
        <v>2949518</v>
      </c>
      <c r="AO69" s="581">
        <v>198717</v>
      </c>
      <c r="AP69" s="883"/>
      <c r="AQ69" s="399"/>
      <c r="AR69" s="391">
        <v>113470.51</v>
      </c>
      <c r="AS69" s="841">
        <v>129459.15</v>
      </c>
      <c r="AT69" s="129"/>
      <c r="AU69" s="657">
        <v>59825.25</v>
      </c>
      <c r="AV69" s="556">
        <v>2451320.7599999998</v>
      </c>
      <c r="AW69" s="750"/>
      <c r="AX69" s="661">
        <v>504906</v>
      </c>
      <c r="AY69" s="456">
        <v>6557459</v>
      </c>
      <c r="AZ69" s="523">
        <v>82924</v>
      </c>
      <c r="BA69" s="432">
        <v>47198.98</v>
      </c>
      <c r="BB69" s="338">
        <v>1190655.5</v>
      </c>
      <c r="BC69" s="391">
        <v>53504</v>
      </c>
      <c r="BD69" s="663"/>
      <c r="BE69" s="393"/>
      <c r="BF69" s="750"/>
      <c r="BG69" s="324">
        <v>118811</v>
      </c>
      <c r="BH69" s="325"/>
      <c r="BI69" s="325">
        <v>240554</v>
      </c>
      <c r="BJ69" s="325">
        <v>169623</v>
      </c>
      <c r="BK69" s="329">
        <v>7302880</v>
      </c>
      <c r="BL69" s="325"/>
      <c r="BM69" s="329"/>
      <c r="BN69" s="331"/>
      <c r="BO69" s="329"/>
      <c r="BP69" s="883"/>
      <c r="BQ69" s="325"/>
      <c r="BR69" s="325">
        <v>227912</v>
      </c>
      <c r="BS69" s="329">
        <v>122101.9</v>
      </c>
      <c r="BT69" s="325">
        <v>299141</v>
      </c>
      <c r="BU69" s="325"/>
      <c r="BV69" s="475"/>
      <c r="BW69" s="325"/>
      <c r="BX69" s="325"/>
      <c r="BY69" s="324">
        <v>619852</v>
      </c>
      <c r="BZ69" s="382"/>
      <c r="CA69" s="325">
        <v>401825.23</v>
      </c>
      <c r="CB69" s="329">
        <v>11344918</v>
      </c>
      <c r="CC69" s="325"/>
      <c r="CD69" s="325">
        <v>29286</v>
      </c>
      <c r="CE69" s="325"/>
      <c r="CF69" s="556">
        <v>2459727.87</v>
      </c>
      <c r="CG69" s="325"/>
      <c r="CH69" s="661">
        <v>402470</v>
      </c>
      <c r="CI69" s="713">
        <v>6348755</v>
      </c>
      <c r="CJ69" s="408">
        <v>5033829.47</v>
      </c>
      <c r="CK69" s="341"/>
      <c r="CL69" s="329">
        <v>1207997</v>
      </c>
      <c r="CM69" s="391"/>
      <c r="CN69" s="325">
        <v>80692</v>
      </c>
      <c r="CO69" s="329"/>
      <c r="CP69" s="325">
        <v>289759</v>
      </c>
      <c r="CQ69" s="391"/>
      <c r="CR69" s="325">
        <v>113096</v>
      </c>
      <c r="CS69" s="325">
        <v>39520</v>
      </c>
      <c r="CT69" s="325"/>
      <c r="CU69" s="325"/>
      <c r="CV69" s="750"/>
      <c r="CW69" s="325">
        <v>121658</v>
      </c>
      <c r="CX69" s="325">
        <v>244368</v>
      </c>
      <c r="CY69" s="325">
        <v>91085</v>
      </c>
      <c r="CZ69" s="325"/>
      <c r="DA69" s="325"/>
      <c r="DB69" s="325">
        <v>336768</v>
      </c>
      <c r="DC69" s="325">
        <v>7778517</v>
      </c>
      <c r="DD69" s="325"/>
      <c r="DE69" s="325">
        <v>90152</v>
      </c>
      <c r="DF69" s="325"/>
      <c r="DG69" s="883"/>
      <c r="DH69" s="325">
        <v>77828</v>
      </c>
      <c r="DI69" s="325"/>
      <c r="DJ69" s="325"/>
      <c r="DK69" s="325">
        <v>250241</v>
      </c>
      <c r="DL69" s="325">
        <v>330615</v>
      </c>
      <c r="DM69" s="325"/>
      <c r="DN69" s="325">
        <v>73363</v>
      </c>
      <c r="DO69" s="325"/>
      <c r="DP69" s="325">
        <v>113822</v>
      </c>
      <c r="DQ69" s="325">
        <v>182543</v>
      </c>
      <c r="DR69" s="325">
        <v>67595</v>
      </c>
      <c r="DS69" s="325">
        <v>620915</v>
      </c>
      <c r="DT69" s="325"/>
      <c r="DU69" s="325">
        <v>1574795</v>
      </c>
      <c r="DV69" s="325"/>
      <c r="DW69" s="325">
        <v>108364</v>
      </c>
      <c r="DX69" s="325"/>
      <c r="DY69" s="325"/>
      <c r="DZ69" s="325">
        <v>118560</v>
      </c>
      <c r="EA69" s="325">
        <v>82457</v>
      </c>
      <c r="EB69" s="325">
        <v>55773</v>
      </c>
      <c r="EC69" s="325">
        <v>145868</v>
      </c>
      <c r="ED69" s="325">
        <v>2281558</v>
      </c>
      <c r="EE69" s="325">
        <v>194367</v>
      </c>
      <c r="EF69" s="325"/>
      <c r="EG69" s="325">
        <v>262652</v>
      </c>
      <c r="EH69" s="325">
        <v>1686649</v>
      </c>
      <c r="EI69" s="325">
        <v>85635</v>
      </c>
      <c r="EJ69" s="325"/>
      <c r="EK69" s="325">
        <v>5435092</v>
      </c>
      <c r="EL69" s="325">
        <v>1210797</v>
      </c>
      <c r="EM69" s="325">
        <v>38000</v>
      </c>
      <c r="EN69" s="325"/>
      <c r="EO69" s="325"/>
      <c r="EP69" s="325"/>
      <c r="EQ69" s="325"/>
      <c r="ER69" s="325">
        <v>1378450</v>
      </c>
      <c r="ES69" s="325">
        <v>106111</v>
      </c>
      <c r="ET69" s="325"/>
      <c r="EU69" s="325">
        <v>67904</v>
      </c>
      <c r="EV69" s="325">
        <v>104247</v>
      </c>
      <c r="EW69" s="325"/>
      <c r="EX69" s="325"/>
      <c r="EY69" s="325"/>
      <c r="EZ69" s="750"/>
      <c r="FA69" s="325">
        <v>112072</v>
      </c>
      <c r="FB69" s="325">
        <v>245708</v>
      </c>
      <c r="FC69" s="325"/>
      <c r="FD69" s="325"/>
      <c r="FE69" s="325">
        <v>105222</v>
      </c>
      <c r="FF69" s="325"/>
      <c r="FG69" s="325">
        <v>340767</v>
      </c>
      <c r="FH69" s="325">
        <v>7157047</v>
      </c>
      <c r="FI69" s="325"/>
      <c r="FJ69" s="325">
        <v>89411</v>
      </c>
      <c r="FK69" s="325"/>
      <c r="FL69" s="325"/>
      <c r="FM69" s="325">
        <v>168608</v>
      </c>
      <c r="FN69" s="325">
        <v>411893</v>
      </c>
      <c r="FO69" s="325">
        <v>793105</v>
      </c>
      <c r="FP69" s="325"/>
      <c r="FQ69" s="325">
        <v>196692</v>
      </c>
      <c r="FR69" s="325">
        <v>227912</v>
      </c>
      <c r="FS69" s="325">
        <v>116584</v>
      </c>
      <c r="FT69" s="325">
        <v>74880</v>
      </c>
      <c r="FU69" s="325">
        <v>57555</v>
      </c>
      <c r="FV69" s="325">
        <v>295620</v>
      </c>
      <c r="FW69" s="325">
        <v>71524</v>
      </c>
      <c r="FX69" s="325"/>
      <c r="FY69" s="325">
        <v>109061</v>
      </c>
      <c r="FZ69" s="325"/>
      <c r="GA69" s="325">
        <v>156796</v>
      </c>
      <c r="GB69" s="325"/>
      <c r="GC69" s="325">
        <v>66343</v>
      </c>
      <c r="GD69" s="325">
        <v>601080</v>
      </c>
      <c r="GE69" s="325"/>
      <c r="GF69" s="325"/>
      <c r="GG69" s="325">
        <v>108450</v>
      </c>
      <c r="GH69" s="325">
        <v>54177</v>
      </c>
      <c r="GI69" s="325">
        <v>137745</v>
      </c>
      <c r="GJ69" s="325">
        <v>2197457</v>
      </c>
      <c r="GK69" s="325"/>
      <c r="GL69" s="325">
        <v>195723</v>
      </c>
      <c r="GM69" s="325"/>
      <c r="GN69" s="325"/>
      <c r="GO69" s="325">
        <v>1669908</v>
      </c>
      <c r="GP69" s="325">
        <v>83724</v>
      </c>
      <c r="GQ69" s="325"/>
      <c r="GR69" s="325"/>
      <c r="GS69" s="325">
        <v>1257441</v>
      </c>
      <c r="GT69" s="325">
        <v>1279339</v>
      </c>
      <c r="GU69" s="325">
        <v>195905</v>
      </c>
      <c r="GV69" s="325"/>
      <c r="GW69" s="325">
        <v>235715</v>
      </c>
      <c r="GX69" s="325">
        <v>233151</v>
      </c>
      <c r="GY69" s="325"/>
      <c r="GZ69" s="325"/>
      <c r="HA69" s="325"/>
      <c r="HB69" s="325"/>
      <c r="HC69" s="325"/>
      <c r="HD69" s="325">
        <v>1290592</v>
      </c>
      <c r="HE69" s="325"/>
      <c r="HF69" s="325">
        <v>106420</v>
      </c>
      <c r="HG69" s="325">
        <v>141486</v>
      </c>
      <c r="HH69" s="325">
        <v>116157</v>
      </c>
      <c r="HI69" s="325">
        <v>7308108</v>
      </c>
      <c r="HJ69" s="325">
        <v>142843</v>
      </c>
      <c r="HK69" s="325">
        <v>104584</v>
      </c>
      <c r="HL69" s="325">
        <v>265099</v>
      </c>
      <c r="HM69" s="325"/>
      <c r="HN69" s="325">
        <v>57731</v>
      </c>
      <c r="HO69" s="325">
        <v>286955</v>
      </c>
      <c r="HP69" s="325"/>
      <c r="HQ69" s="325">
        <v>54683</v>
      </c>
      <c r="HR69" s="325">
        <v>394516</v>
      </c>
      <c r="HS69" s="325">
        <v>581261</v>
      </c>
      <c r="HT69" s="325">
        <v>124658</v>
      </c>
      <c r="HU69" s="325"/>
      <c r="HV69" s="325">
        <v>255922</v>
      </c>
      <c r="HW69" s="325">
        <v>242819</v>
      </c>
      <c r="HX69" s="325"/>
      <c r="HY69" s="325">
        <v>88374</v>
      </c>
      <c r="HZ69" s="325">
        <v>35214</v>
      </c>
      <c r="IA69" s="325"/>
      <c r="IB69" s="325">
        <v>104198</v>
      </c>
      <c r="IC69" s="325"/>
      <c r="ID69" s="325">
        <v>89788</v>
      </c>
      <c r="IE69" s="325"/>
      <c r="IF69" s="325">
        <v>337312</v>
      </c>
      <c r="IG69" s="325">
        <v>908349</v>
      </c>
      <c r="IH69" s="325">
        <v>456711</v>
      </c>
      <c r="II69" s="325">
        <v>101881</v>
      </c>
      <c r="IJ69" s="325">
        <v>119599</v>
      </c>
      <c r="IK69" s="325">
        <v>7632273</v>
      </c>
      <c r="IL69" s="325">
        <v>97322</v>
      </c>
      <c r="IM69" s="325"/>
      <c r="IN69" s="325"/>
      <c r="IO69" s="325">
        <v>100779</v>
      </c>
      <c r="IP69" s="325"/>
      <c r="IQ69" s="325">
        <v>95160</v>
      </c>
      <c r="IR69" s="325"/>
      <c r="IS69" s="325">
        <v>115659</v>
      </c>
      <c r="IT69" s="325">
        <v>271455</v>
      </c>
      <c r="IU69" s="325"/>
      <c r="IV69" s="325">
        <v>170363</v>
      </c>
      <c r="IW69" s="325">
        <v>449411</v>
      </c>
      <c r="IX69" s="325">
        <v>153670</v>
      </c>
      <c r="IY69" s="325">
        <v>187726</v>
      </c>
      <c r="IZ69" s="325">
        <v>205220</v>
      </c>
      <c r="JA69" s="325">
        <v>115405</v>
      </c>
      <c r="JB69" s="325"/>
      <c r="JC69" s="325">
        <v>115538</v>
      </c>
      <c r="JD69" s="325">
        <v>53746</v>
      </c>
      <c r="JE69" s="325"/>
      <c r="JF69" s="325">
        <v>70720</v>
      </c>
      <c r="JG69" s="325">
        <v>54762</v>
      </c>
      <c r="JH69" s="325">
        <v>297445</v>
      </c>
      <c r="JI69" s="325"/>
      <c r="JJ69" s="325"/>
      <c r="JK69" s="325"/>
      <c r="JL69" s="325">
        <v>68378</v>
      </c>
      <c r="JM69" s="325"/>
      <c r="JN69" s="325"/>
      <c r="JO69" s="325">
        <v>25554</v>
      </c>
      <c r="JP69" s="325"/>
      <c r="JQ69" s="325">
        <v>111406</v>
      </c>
      <c r="JR69" s="325"/>
      <c r="JS69" s="325">
        <v>97986</v>
      </c>
      <c r="JT69" s="325">
        <v>190319</v>
      </c>
      <c r="JU69" s="325">
        <v>149782</v>
      </c>
      <c r="JV69" s="325"/>
      <c r="JW69" s="325">
        <v>65068</v>
      </c>
      <c r="JX69" s="325"/>
      <c r="JY69" s="325"/>
      <c r="JZ69" s="325">
        <v>608144</v>
      </c>
      <c r="KA69" s="325"/>
      <c r="KB69" s="325"/>
      <c r="KC69" s="325"/>
      <c r="KD69" s="325"/>
      <c r="KE69" s="325"/>
      <c r="KF69" s="325">
        <v>126130</v>
      </c>
      <c r="KG69" s="325">
        <v>82322</v>
      </c>
      <c r="KH69" s="325">
        <v>3589988</v>
      </c>
      <c r="KI69" s="325">
        <v>46594</v>
      </c>
      <c r="KJ69" s="325">
        <v>70078</v>
      </c>
      <c r="KK69" s="325">
        <v>150352</v>
      </c>
      <c r="KL69" s="325">
        <v>2112877</v>
      </c>
      <c r="KM69" s="325"/>
      <c r="KN69" s="325">
        <v>202195</v>
      </c>
      <c r="KO69" s="325"/>
      <c r="KP69" s="325"/>
      <c r="KQ69" s="325">
        <v>72712</v>
      </c>
      <c r="KR69" s="325">
        <v>425476</v>
      </c>
      <c r="KS69" s="325">
        <v>6397033</v>
      </c>
      <c r="KT69" s="325">
        <v>59732</v>
      </c>
      <c r="KU69" s="325">
        <v>69684</v>
      </c>
      <c r="KV69" s="325"/>
      <c r="KW69" s="325">
        <v>68711</v>
      </c>
      <c r="KX69" s="325">
        <v>30458</v>
      </c>
      <c r="KY69" s="325">
        <v>2108170</v>
      </c>
      <c r="KZ69" s="325">
        <v>572634</v>
      </c>
      <c r="LA69" s="325">
        <v>85280</v>
      </c>
      <c r="LB69" s="325">
        <v>33662</v>
      </c>
      <c r="LC69" s="325"/>
      <c r="LD69" s="325">
        <v>1721530</v>
      </c>
      <c r="LE69" s="325"/>
      <c r="LF69" s="325">
        <v>84059</v>
      </c>
      <c r="LG69" s="325">
        <v>310295</v>
      </c>
      <c r="LH69" s="325">
        <v>76264</v>
      </c>
      <c r="LI69" s="325">
        <v>93504</v>
      </c>
      <c r="LJ69" s="325"/>
      <c r="LK69" s="325">
        <v>752487</v>
      </c>
      <c r="LL69" s="325">
        <v>174700</v>
      </c>
      <c r="LM69" s="325"/>
      <c r="LN69" s="325">
        <v>1292014</v>
      </c>
      <c r="LO69" s="325">
        <v>1377918</v>
      </c>
      <c r="LP69" s="325">
        <v>182921</v>
      </c>
      <c r="LQ69" s="325">
        <v>27086</v>
      </c>
      <c r="LR69" s="325">
        <v>66808</v>
      </c>
      <c r="LS69" s="325">
        <v>253516</v>
      </c>
      <c r="LT69" s="325">
        <v>255134</v>
      </c>
      <c r="LU69" s="325">
        <v>237000</v>
      </c>
      <c r="LV69" s="325"/>
      <c r="LW69" s="325">
        <v>223961</v>
      </c>
      <c r="LX69" s="325">
        <v>121387</v>
      </c>
      <c r="LY69" s="325"/>
      <c r="LZ69" s="325">
        <v>78877</v>
      </c>
      <c r="MA69" s="325">
        <v>794767</v>
      </c>
      <c r="MB69" s="325"/>
      <c r="MC69" s="325">
        <v>173272</v>
      </c>
      <c r="MD69" s="325"/>
      <c r="ME69" s="325"/>
      <c r="MF69" s="325">
        <v>63001</v>
      </c>
      <c r="MG69" s="325"/>
      <c r="MH69" s="325"/>
      <c r="MI69" s="325">
        <v>50694</v>
      </c>
      <c r="MJ69" s="325"/>
      <c r="MK69" s="325">
        <v>1327917</v>
      </c>
      <c r="ML69" s="325">
        <v>85501</v>
      </c>
      <c r="MM69" s="325">
        <v>27040</v>
      </c>
      <c r="MN69" s="325">
        <v>120415</v>
      </c>
      <c r="MO69" s="325">
        <v>141487</v>
      </c>
      <c r="MP69" s="325">
        <v>69543</v>
      </c>
      <c r="MR69" s="346">
        <f t="shared" ref="MR69:MR84" si="12">MIN(F69:MP69)</f>
        <v>25554</v>
      </c>
      <c r="MS69" s="346">
        <f t="shared" ref="MS69:MS84" si="13">MAX(F69:MP69)</f>
        <v>11344918</v>
      </c>
      <c r="MT69" s="325">
        <f t="shared" si="11"/>
        <v>149782</v>
      </c>
      <c r="MU69" s="772">
        <f t="shared" ref="MU69:MU84" si="14">COUNT(F69:MP69)</f>
        <v>213</v>
      </c>
    </row>
    <row r="70" spans="1:359" ht="29" x14ac:dyDescent="0.35">
      <c r="A70" s="280" t="s">
        <v>149</v>
      </c>
      <c r="B70" s="36" t="s">
        <v>6</v>
      </c>
      <c r="C70" s="36" t="s">
        <v>4</v>
      </c>
      <c r="D70" s="62" t="s">
        <v>61</v>
      </c>
      <c r="E70" s="132">
        <f t="shared" si="10"/>
        <v>0.27125116715437136</v>
      </c>
      <c r="F70" s="326"/>
      <c r="G70" s="842">
        <v>0.16</v>
      </c>
      <c r="H70" s="903">
        <v>0.21199999999999999</v>
      </c>
      <c r="I70" s="842">
        <v>0.35199999999999998</v>
      </c>
      <c r="J70" s="751"/>
      <c r="K70" s="751">
        <v>0.31</v>
      </c>
      <c r="L70" s="751">
        <v>0.42</v>
      </c>
      <c r="M70" s="751"/>
      <c r="N70" s="664">
        <v>1.1999999999999999E-3</v>
      </c>
      <c r="O70" s="751"/>
      <c r="P70" s="881">
        <v>0.3</v>
      </c>
      <c r="Q70" s="833">
        <v>0.33</v>
      </c>
      <c r="R70" s="842">
        <v>0.56999999999999995</v>
      </c>
      <c r="S70" s="751">
        <v>0.49</v>
      </c>
      <c r="T70" s="634">
        <v>0.28999999999999998</v>
      </c>
      <c r="U70" s="881">
        <v>0.30299999999999999</v>
      </c>
      <c r="V70" s="451">
        <v>0.11799999999999999</v>
      </c>
      <c r="W70" s="807">
        <v>0.4</v>
      </c>
      <c r="X70" s="664">
        <v>0.42</v>
      </c>
      <c r="Y70" s="664">
        <v>0.22</v>
      </c>
      <c r="Z70" s="664">
        <v>0.33700000000000002</v>
      </c>
      <c r="AA70" s="751">
        <v>0.52</v>
      </c>
      <c r="AB70" s="903"/>
      <c r="AC70" s="751">
        <v>0.13800000000000001</v>
      </c>
      <c r="AD70" s="392"/>
      <c r="AE70" s="246">
        <v>0.29099999999999998</v>
      </c>
      <c r="AF70" s="664"/>
      <c r="AG70" s="144"/>
      <c r="AH70" s="751">
        <v>0.33</v>
      </c>
      <c r="AI70" s="246"/>
      <c r="AJ70" s="246">
        <v>0.24</v>
      </c>
      <c r="AK70" s="634"/>
      <c r="AL70" s="246">
        <v>0.12</v>
      </c>
      <c r="AM70" s="246"/>
      <c r="AN70" s="392">
        <v>0.26600000000000001</v>
      </c>
      <c r="AO70" s="582"/>
      <c r="AP70" s="881">
        <v>0.3</v>
      </c>
      <c r="AQ70" s="246">
        <v>0.14000000000000001</v>
      </c>
      <c r="AR70" s="246">
        <v>0.32</v>
      </c>
      <c r="AS70" s="842">
        <v>0.27</v>
      </c>
      <c r="AT70" s="144"/>
      <c r="AU70" s="629">
        <v>0.69</v>
      </c>
      <c r="AV70" s="562">
        <v>0.26</v>
      </c>
      <c r="AW70" s="756">
        <v>0.35998000000000002</v>
      </c>
      <c r="AX70" s="723">
        <v>0.216</v>
      </c>
      <c r="AY70" s="451">
        <v>0.13100000000000001</v>
      </c>
      <c r="AZ70" s="524">
        <v>0.44</v>
      </c>
      <c r="BA70" s="442">
        <v>0.37</v>
      </c>
      <c r="BB70" s="339">
        <v>0.22</v>
      </c>
      <c r="BC70" s="392">
        <v>0.25600000000000001</v>
      </c>
      <c r="BD70" s="664">
        <v>0.51</v>
      </c>
      <c r="BE70" s="392">
        <v>0.152</v>
      </c>
      <c r="BF70" s="751"/>
      <c r="BG70" s="246">
        <v>0.218</v>
      </c>
      <c r="BH70" s="133"/>
      <c r="BI70" s="133">
        <v>0.13</v>
      </c>
      <c r="BJ70" s="133">
        <v>0.01</v>
      </c>
      <c r="BK70" s="143">
        <v>7.22E-2</v>
      </c>
      <c r="BL70" s="127"/>
      <c r="BM70" s="144"/>
      <c r="BN70" s="143">
        <v>0.312</v>
      </c>
      <c r="BO70" s="144"/>
      <c r="BP70" s="881">
        <v>0.3</v>
      </c>
      <c r="BQ70" s="127"/>
      <c r="BR70" s="127"/>
      <c r="BS70" s="144">
        <v>0.30669999999999997</v>
      </c>
      <c r="BT70" s="133">
        <v>0.61</v>
      </c>
      <c r="BU70" s="127"/>
      <c r="BV70" s="476"/>
      <c r="BW70" s="127"/>
      <c r="BX70" s="127"/>
      <c r="BY70" s="339">
        <v>0.24</v>
      </c>
      <c r="BZ70" s="374"/>
      <c r="CA70" s="132">
        <v>0.22</v>
      </c>
      <c r="CB70" s="134">
        <v>0.2</v>
      </c>
      <c r="CC70" s="133">
        <v>0.17</v>
      </c>
      <c r="CD70" s="133">
        <v>0.01</v>
      </c>
      <c r="CE70" s="127"/>
      <c r="CF70" s="562">
        <v>0.28000000000000003</v>
      </c>
      <c r="CG70" s="127"/>
      <c r="CH70" s="634">
        <v>0.14399999999999999</v>
      </c>
      <c r="CI70" s="706">
        <v>0.1449</v>
      </c>
      <c r="CJ70" s="413">
        <v>7.4999999999999997E-2</v>
      </c>
      <c r="CK70" s="339"/>
      <c r="CL70" s="144">
        <v>0.30299999999999999</v>
      </c>
      <c r="CM70" s="392">
        <v>0.51</v>
      </c>
      <c r="CN70" s="133">
        <v>0.48</v>
      </c>
      <c r="CO70" s="144"/>
      <c r="CP70" s="127"/>
      <c r="CQ70" s="246">
        <v>0.186</v>
      </c>
      <c r="CR70" s="133">
        <v>0.25</v>
      </c>
      <c r="CS70" s="133">
        <v>0.4</v>
      </c>
      <c r="CT70" s="127"/>
      <c r="CU70" s="127"/>
      <c r="CV70" s="751"/>
      <c r="CW70" s="127"/>
      <c r="CX70" s="133">
        <v>0.13</v>
      </c>
      <c r="CY70" s="127"/>
      <c r="CZ70" s="133">
        <v>0.31</v>
      </c>
      <c r="DA70" s="127"/>
      <c r="DB70" s="133">
        <v>0.2</v>
      </c>
      <c r="DC70" s="133">
        <v>0.1</v>
      </c>
      <c r="DD70" s="127"/>
      <c r="DE70" s="133">
        <v>0.45</v>
      </c>
      <c r="DF70" s="127"/>
      <c r="DG70" s="881">
        <v>0.38</v>
      </c>
      <c r="DH70" s="127"/>
      <c r="DI70" s="127"/>
      <c r="DJ70" s="133">
        <v>0.33</v>
      </c>
      <c r="DK70" s="127"/>
      <c r="DL70" s="133">
        <v>0.61</v>
      </c>
      <c r="DM70" s="127"/>
      <c r="DN70" s="133">
        <v>0.06</v>
      </c>
      <c r="DO70" s="127"/>
      <c r="DP70" s="127"/>
      <c r="DQ70" s="127"/>
      <c r="DR70" s="133">
        <v>0.46</v>
      </c>
      <c r="DS70" s="133">
        <v>0.12</v>
      </c>
      <c r="DT70" s="133">
        <v>0.25</v>
      </c>
      <c r="DU70" s="133">
        <v>0.33</v>
      </c>
      <c r="DV70" s="133">
        <v>0.17</v>
      </c>
      <c r="DW70" s="127"/>
      <c r="DX70" s="133">
        <v>0.28000000000000003</v>
      </c>
      <c r="DY70" s="127"/>
      <c r="DZ70" s="127"/>
      <c r="EA70" s="133">
        <v>0.05</v>
      </c>
      <c r="EB70" s="133">
        <v>0.21</v>
      </c>
      <c r="EC70" s="127"/>
      <c r="ED70" s="133">
        <v>0.15</v>
      </c>
      <c r="EE70" s="133">
        <v>0.59</v>
      </c>
      <c r="EF70" s="127"/>
      <c r="EG70" s="127"/>
      <c r="EH70" s="127"/>
      <c r="EI70" s="133">
        <v>0.42</v>
      </c>
      <c r="EJ70" s="127"/>
      <c r="EK70" s="127"/>
      <c r="EL70" s="133">
        <v>0.28999999999999998</v>
      </c>
      <c r="EM70" s="127"/>
      <c r="EN70" s="127"/>
      <c r="EO70" s="127"/>
      <c r="EP70" s="127"/>
      <c r="EQ70" s="127"/>
      <c r="ER70" s="127"/>
      <c r="ES70" s="133">
        <v>0.25</v>
      </c>
      <c r="ET70" s="127"/>
      <c r="EU70" s="133">
        <v>0.17</v>
      </c>
      <c r="EV70" s="133">
        <v>0.21</v>
      </c>
      <c r="EW70" s="127"/>
      <c r="EX70" s="133">
        <v>0.37</v>
      </c>
      <c r="EY70" s="127"/>
      <c r="EZ70" s="751"/>
      <c r="FA70" s="127"/>
      <c r="FB70" s="133">
        <v>0.16</v>
      </c>
      <c r="FC70" s="127"/>
      <c r="FD70" s="127"/>
      <c r="FE70" s="133">
        <v>0.22</v>
      </c>
      <c r="FF70" s="127"/>
      <c r="FG70" s="133">
        <v>0.21</v>
      </c>
      <c r="FH70" s="133">
        <v>0.11</v>
      </c>
      <c r="FI70" s="127"/>
      <c r="FJ70" s="133">
        <v>0.52</v>
      </c>
      <c r="FK70" s="127"/>
      <c r="FL70" s="127"/>
      <c r="FM70" s="133">
        <v>0.28000000000000003</v>
      </c>
      <c r="FN70" s="133">
        <v>0.24</v>
      </c>
      <c r="FO70" s="133">
        <v>0.1</v>
      </c>
      <c r="FP70" s="127"/>
      <c r="FQ70" s="133">
        <v>0.27</v>
      </c>
      <c r="FR70" s="127"/>
      <c r="FS70" s="127"/>
      <c r="FT70" s="127"/>
      <c r="FU70" s="127"/>
      <c r="FV70" s="133">
        <v>0.61</v>
      </c>
      <c r="FW70" s="133">
        <v>0.05</v>
      </c>
      <c r="FX70" s="127"/>
      <c r="FY70" s="127"/>
      <c r="FZ70" s="127"/>
      <c r="GA70" s="133">
        <v>0.38</v>
      </c>
      <c r="GB70" s="127"/>
      <c r="GC70" s="133">
        <v>0.71</v>
      </c>
      <c r="GD70" s="127"/>
      <c r="GE70" s="133">
        <v>0.31</v>
      </c>
      <c r="GF70" s="133">
        <v>0.16</v>
      </c>
      <c r="GG70" s="127"/>
      <c r="GH70" s="127"/>
      <c r="GI70" s="127"/>
      <c r="GJ70" s="133">
        <v>0.13</v>
      </c>
      <c r="GK70" s="127"/>
      <c r="GL70" s="133">
        <v>0.51</v>
      </c>
      <c r="GM70" s="127"/>
      <c r="GN70" s="127"/>
      <c r="GO70" s="133">
        <v>0.21</v>
      </c>
      <c r="GP70" s="133">
        <v>0.49</v>
      </c>
      <c r="GQ70" s="127"/>
      <c r="GR70" s="133">
        <v>0.13</v>
      </c>
      <c r="GS70" s="133">
        <v>0.18</v>
      </c>
      <c r="GT70" s="133">
        <v>0.15</v>
      </c>
      <c r="GU70" s="127"/>
      <c r="GV70" s="127"/>
      <c r="GW70" s="127"/>
      <c r="GX70" s="133">
        <v>0.19</v>
      </c>
      <c r="GY70" s="127"/>
      <c r="GZ70" s="127"/>
      <c r="HA70" s="127"/>
      <c r="HB70" s="127"/>
      <c r="HC70" s="127"/>
      <c r="HD70" s="127"/>
      <c r="HE70" s="127"/>
      <c r="HF70" s="127"/>
      <c r="HG70" s="127"/>
      <c r="HH70" s="133">
        <v>0.23</v>
      </c>
      <c r="HI70" s="127"/>
      <c r="HJ70" s="133">
        <v>0.22</v>
      </c>
      <c r="HK70" s="127"/>
      <c r="HL70" s="127"/>
      <c r="HM70" s="127"/>
      <c r="HN70" s="133">
        <v>0.42</v>
      </c>
      <c r="HO70" s="133">
        <v>0.28000000000000003</v>
      </c>
      <c r="HP70" s="127"/>
      <c r="HQ70" s="127"/>
      <c r="HR70" s="133">
        <v>0.17</v>
      </c>
      <c r="HS70" s="133">
        <v>0.11</v>
      </c>
      <c r="HT70" s="127"/>
      <c r="HU70" s="127"/>
      <c r="HV70" s="146">
        <v>0.30022075055187603</v>
      </c>
      <c r="HW70" s="133">
        <v>0.15</v>
      </c>
      <c r="HX70" s="127"/>
      <c r="HY70" s="133">
        <v>0.35</v>
      </c>
      <c r="HZ70" s="127"/>
      <c r="IA70" s="127"/>
      <c r="IB70" s="127"/>
      <c r="IC70" s="127"/>
      <c r="ID70" s="133">
        <v>0.25</v>
      </c>
      <c r="IE70" s="127"/>
      <c r="IF70" s="133">
        <v>0.23</v>
      </c>
      <c r="IG70" s="127"/>
      <c r="IH70" s="133">
        <v>0.36</v>
      </c>
      <c r="II70" s="133">
        <v>0.43</v>
      </c>
      <c r="IJ70" s="133">
        <v>0.46</v>
      </c>
      <c r="IK70" s="133">
        <v>0.12</v>
      </c>
      <c r="IL70" s="133">
        <v>0.13</v>
      </c>
      <c r="IM70" s="127"/>
      <c r="IN70" s="133">
        <v>0.27</v>
      </c>
      <c r="IO70" s="127"/>
      <c r="IP70" s="127"/>
      <c r="IQ70" s="127"/>
      <c r="IR70" s="133">
        <v>0.15</v>
      </c>
      <c r="IS70" s="127"/>
      <c r="IT70" s="133">
        <v>0.06</v>
      </c>
      <c r="IU70" s="127"/>
      <c r="IV70" s="133">
        <v>0.32</v>
      </c>
      <c r="IW70" s="133">
        <v>0.26</v>
      </c>
      <c r="IX70" s="127"/>
      <c r="IY70" s="133">
        <v>0.16</v>
      </c>
      <c r="IZ70" s="127"/>
      <c r="JA70" s="133">
        <v>0.14000000000000001</v>
      </c>
      <c r="JB70" s="127"/>
      <c r="JC70" s="127"/>
      <c r="JD70" s="133">
        <v>0.35</v>
      </c>
      <c r="JE70" s="127"/>
      <c r="JF70" s="127"/>
      <c r="JG70" s="127"/>
      <c r="JH70" s="133">
        <v>0.55000000000000004</v>
      </c>
      <c r="JI70" s="127"/>
      <c r="JJ70" s="127"/>
      <c r="JK70" s="127"/>
      <c r="JL70" s="133">
        <v>0.13</v>
      </c>
      <c r="JM70" s="127"/>
      <c r="JN70" s="127"/>
      <c r="JO70" s="127"/>
      <c r="JP70" s="127"/>
      <c r="JQ70" s="127"/>
      <c r="JR70" s="127"/>
      <c r="JS70" s="127"/>
      <c r="JT70" s="133">
        <v>7.0000000000000007E-2</v>
      </c>
      <c r="JU70" s="133">
        <v>0.38</v>
      </c>
      <c r="JV70" s="127"/>
      <c r="JW70" s="133">
        <v>0.66</v>
      </c>
      <c r="JX70" s="127"/>
      <c r="JY70" s="133">
        <v>0.17</v>
      </c>
      <c r="JZ70" s="133">
        <v>0.22</v>
      </c>
      <c r="KA70" s="133">
        <v>0.28000000000000003</v>
      </c>
      <c r="KB70" s="133">
        <v>0.14000000000000001</v>
      </c>
      <c r="KC70" s="127"/>
      <c r="KD70" s="127"/>
      <c r="KE70" s="127"/>
      <c r="KF70" s="127"/>
      <c r="KG70" s="133">
        <v>0.45</v>
      </c>
      <c r="KH70" s="133">
        <v>0.15</v>
      </c>
      <c r="KI70" s="127"/>
      <c r="KJ70" s="127"/>
      <c r="KK70" s="133">
        <v>0.12</v>
      </c>
      <c r="KL70" s="133">
        <v>0.11</v>
      </c>
      <c r="KM70" s="127"/>
      <c r="KN70" s="133">
        <v>0.62</v>
      </c>
      <c r="KO70" s="127"/>
      <c r="KP70" s="127"/>
      <c r="KQ70" s="127"/>
      <c r="KR70" s="133">
        <v>0.17</v>
      </c>
      <c r="KS70" s="127"/>
      <c r="KT70" s="127"/>
      <c r="KU70" s="127"/>
      <c r="KV70" s="127"/>
      <c r="KW70" s="127"/>
      <c r="KX70" s="133">
        <v>0.27</v>
      </c>
      <c r="KY70" s="133">
        <v>0.14000000000000001</v>
      </c>
      <c r="KZ70" s="133">
        <v>0.19</v>
      </c>
      <c r="LA70" s="127"/>
      <c r="LB70" s="127"/>
      <c r="LC70" s="127"/>
      <c r="LD70" s="133">
        <v>0.21</v>
      </c>
      <c r="LE70" s="133">
        <v>0.31</v>
      </c>
      <c r="LF70" s="133">
        <v>0.51</v>
      </c>
      <c r="LG70" s="133">
        <v>0.28999999999999998</v>
      </c>
      <c r="LH70" s="127"/>
      <c r="LI70" s="133">
        <v>0.22</v>
      </c>
      <c r="LJ70" s="133">
        <v>0.12</v>
      </c>
      <c r="LK70" s="127"/>
      <c r="LL70" s="127"/>
      <c r="LM70" s="127"/>
      <c r="LN70" s="133">
        <v>0.21</v>
      </c>
      <c r="LO70" s="133">
        <v>0.2</v>
      </c>
      <c r="LP70" s="133">
        <v>0</v>
      </c>
      <c r="LQ70" s="127"/>
      <c r="LR70" s="127"/>
      <c r="LS70" s="127"/>
      <c r="LT70" s="127"/>
      <c r="LU70" s="127"/>
      <c r="LV70" s="133">
        <v>0.31</v>
      </c>
      <c r="LW70" s="133">
        <v>0.36</v>
      </c>
      <c r="LX70" s="133">
        <v>0.32</v>
      </c>
      <c r="LY70" s="127"/>
      <c r="LZ70" s="133">
        <v>0.27</v>
      </c>
      <c r="MA70" s="133">
        <v>0.11</v>
      </c>
      <c r="MB70" s="127"/>
      <c r="MC70" s="133">
        <v>0.13</v>
      </c>
      <c r="MD70" s="127"/>
      <c r="ME70" s="127"/>
      <c r="MF70" s="127"/>
      <c r="MG70" s="127"/>
      <c r="MH70" s="127"/>
      <c r="MI70" s="133">
        <v>0.02</v>
      </c>
      <c r="MJ70" s="127"/>
      <c r="MK70" s="127"/>
      <c r="ML70" s="133">
        <v>0.57999999999999996</v>
      </c>
      <c r="MM70" s="133">
        <v>0.64</v>
      </c>
      <c r="MN70" s="127"/>
      <c r="MO70" s="133">
        <v>0.33</v>
      </c>
      <c r="MP70" s="133">
        <v>0.22</v>
      </c>
      <c r="MR70" s="353">
        <f t="shared" si="12"/>
        <v>0</v>
      </c>
      <c r="MS70" s="353">
        <f t="shared" si="13"/>
        <v>0.71</v>
      </c>
      <c r="MT70" s="326">
        <f t="shared" si="11"/>
        <v>0.25</v>
      </c>
      <c r="MU70" s="772">
        <f t="shared" si="14"/>
        <v>172</v>
      </c>
    </row>
    <row r="71" spans="1:359" ht="29" x14ac:dyDescent="0.35">
      <c r="A71" s="280" t="s">
        <v>150</v>
      </c>
      <c r="B71" s="36" t="s">
        <v>6</v>
      </c>
      <c r="C71" s="36" t="s">
        <v>4</v>
      </c>
      <c r="D71" s="62" t="s">
        <v>60</v>
      </c>
      <c r="E71" s="132">
        <f t="shared" si="10"/>
        <v>0.58450688469947831</v>
      </c>
      <c r="F71" s="326"/>
      <c r="G71" s="842">
        <v>0.51</v>
      </c>
      <c r="H71" s="903"/>
      <c r="I71" s="842">
        <v>0.64300000000000002</v>
      </c>
      <c r="J71" s="751"/>
      <c r="K71" s="751">
        <v>0.52</v>
      </c>
      <c r="L71" s="751">
        <v>0.84</v>
      </c>
      <c r="M71" s="751">
        <v>0.40389999999999998</v>
      </c>
      <c r="N71" s="664">
        <v>6.8999999999999999E-3</v>
      </c>
      <c r="O71" s="751"/>
      <c r="P71" s="881">
        <v>0.42</v>
      </c>
      <c r="Q71" s="828">
        <v>0.71799999999999997</v>
      </c>
      <c r="R71" s="842">
        <v>0.64</v>
      </c>
      <c r="S71" s="751">
        <v>0.83</v>
      </c>
      <c r="T71" s="634">
        <v>0.7</v>
      </c>
      <c r="U71" s="881">
        <v>0.75600000000000001</v>
      </c>
      <c r="V71" s="451">
        <v>0.27700000000000002</v>
      </c>
      <c r="W71" s="807">
        <v>0.5</v>
      </c>
      <c r="X71" s="664">
        <v>0.57999999999999996</v>
      </c>
      <c r="Y71" s="664">
        <v>0.45</v>
      </c>
      <c r="Z71" s="664">
        <v>0.64400000000000002</v>
      </c>
      <c r="AA71" s="751"/>
      <c r="AB71" s="903"/>
      <c r="AC71" s="751">
        <v>0.59699999999999998</v>
      </c>
      <c r="AD71" s="392"/>
      <c r="AE71" s="246">
        <v>0.56799999999999995</v>
      </c>
      <c r="AF71" s="664"/>
      <c r="AG71" s="144"/>
      <c r="AH71" s="751">
        <v>0.74</v>
      </c>
      <c r="AI71" s="246"/>
      <c r="AJ71" s="246">
        <v>1</v>
      </c>
      <c r="AK71" s="634">
        <v>0.3488</v>
      </c>
      <c r="AL71" s="246">
        <v>0.28999999999999998</v>
      </c>
      <c r="AM71" s="246"/>
      <c r="AN71" s="392">
        <v>0.5393</v>
      </c>
      <c r="AO71" s="582"/>
      <c r="AP71" s="881">
        <v>0.42</v>
      </c>
      <c r="AQ71" s="246">
        <v>0.54</v>
      </c>
      <c r="AR71" s="246">
        <v>0.56999999999999995</v>
      </c>
      <c r="AS71" s="842">
        <v>0.42</v>
      </c>
      <c r="AT71" s="144"/>
      <c r="AU71" s="629">
        <v>0.86</v>
      </c>
      <c r="AV71" s="562">
        <v>0.7</v>
      </c>
      <c r="AW71" s="756">
        <v>0.78974</v>
      </c>
      <c r="AX71" s="723">
        <v>0.51700000000000002</v>
      </c>
      <c r="AY71" s="451">
        <v>0.29799999999999999</v>
      </c>
      <c r="AZ71" s="524">
        <v>0.4</v>
      </c>
      <c r="BA71" s="442">
        <v>0.66</v>
      </c>
      <c r="BB71" s="246">
        <v>0.47</v>
      </c>
      <c r="BC71" s="246">
        <v>0.73399999999999999</v>
      </c>
      <c r="BD71" s="664"/>
      <c r="BE71" s="392">
        <v>0.61799999999999999</v>
      </c>
      <c r="BF71" s="751"/>
      <c r="BG71" s="246">
        <v>0.76200000000000001</v>
      </c>
      <c r="BH71" s="133"/>
      <c r="BI71" s="133"/>
      <c r="BJ71" s="133">
        <v>0.01</v>
      </c>
      <c r="BK71" s="143">
        <v>0.35239999999999999</v>
      </c>
      <c r="BL71" s="127"/>
      <c r="BM71" s="144"/>
      <c r="BN71" s="143">
        <v>0.51400000000000001</v>
      </c>
      <c r="BO71" s="144"/>
      <c r="BP71" s="881">
        <v>0.43</v>
      </c>
      <c r="BQ71" s="127"/>
      <c r="BR71" s="127"/>
      <c r="BS71" s="143">
        <v>0.65600000000000003</v>
      </c>
      <c r="BT71" s="133">
        <v>0.93</v>
      </c>
      <c r="BU71" s="127"/>
      <c r="BV71" s="476"/>
      <c r="BW71" s="127"/>
      <c r="BX71" s="127"/>
      <c r="BY71" s="339">
        <v>0.35</v>
      </c>
      <c r="BZ71" s="374"/>
      <c r="CA71" s="132">
        <v>0.69</v>
      </c>
      <c r="CB71" s="134">
        <v>0.4</v>
      </c>
      <c r="CC71" s="127"/>
      <c r="CD71" s="133">
        <v>0.04</v>
      </c>
      <c r="CE71" s="127"/>
      <c r="CF71" s="562">
        <v>0.69</v>
      </c>
      <c r="CG71" s="127"/>
      <c r="CH71" s="680">
        <v>0.312</v>
      </c>
      <c r="CI71" s="706">
        <v>0.24490000000000001</v>
      </c>
      <c r="CJ71" s="413">
        <v>0.193</v>
      </c>
      <c r="CK71" s="339"/>
      <c r="CL71" s="144">
        <v>0.50900000000000001</v>
      </c>
      <c r="CM71" s="392"/>
      <c r="CN71" s="133">
        <v>0.55000000000000004</v>
      </c>
      <c r="CO71" s="144"/>
      <c r="CP71" s="127"/>
      <c r="CQ71" s="246">
        <v>0.65900000000000003</v>
      </c>
      <c r="CR71" s="133">
        <v>0.43</v>
      </c>
      <c r="CS71" s="133">
        <v>1</v>
      </c>
      <c r="CT71" s="127"/>
      <c r="CU71" s="127"/>
      <c r="CV71" s="751"/>
      <c r="CW71" s="127"/>
      <c r="CX71" s="127"/>
      <c r="CY71" s="127"/>
      <c r="CZ71" s="133">
        <v>0.85</v>
      </c>
      <c r="DA71" s="127"/>
      <c r="DB71" s="133">
        <v>0.47</v>
      </c>
      <c r="DC71" s="133">
        <v>0.36</v>
      </c>
      <c r="DD71" s="127"/>
      <c r="DE71" s="133">
        <v>0.84</v>
      </c>
      <c r="DF71" s="127"/>
      <c r="DG71" s="881">
        <v>0.65</v>
      </c>
      <c r="DH71" s="127"/>
      <c r="DI71" s="127"/>
      <c r="DJ71" s="133">
        <v>0.52</v>
      </c>
      <c r="DK71" s="127"/>
      <c r="DL71" s="133">
        <v>0.88</v>
      </c>
      <c r="DM71" s="127"/>
      <c r="DN71" s="133">
        <v>0.16</v>
      </c>
      <c r="DO71" s="127"/>
      <c r="DP71" s="127"/>
      <c r="DQ71" s="127"/>
      <c r="DR71" s="133">
        <v>0.92</v>
      </c>
      <c r="DS71" s="133">
        <v>0.61</v>
      </c>
      <c r="DT71" s="133">
        <v>0.38</v>
      </c>
      <c r="DU71" s="133">
        <v>0.48</v>
      </c>
      <c r="DV71" s="133">
        <v>0.55000000000000004</v>
      </c>
      <c r="DW71" s="127"/>
      <c r="DX71" s="133">
        <v>0.6</v>
      </c>
      <c r="DY71" s="127"/>
      <c r="DZ71" s="127"/>
      <c r="EA71" s="133">
        <v>0.13</v>
      </c>
      <c r="EB71" s="133">
        <v>0.84</v>
      </c>
      <c r="EC71" s="127"/>
      <c r="ED71" s="133">
        <v>0.54</v>
      </c>
      <c r="EE71" s="133">
        <v>0.62</v>
      </c>
      <c r="EF71" s="127"/>
      <c r="EG71" s="127"/>
      <c r="EH71" s="127"/>
      <c r="EI71" s="133">
        <v>0.55000000000000004</v>
      </c>
      <c r="EJ71" s="127"/>
      <c r="EK71" s="127"/>
      <c r="EL71" s="133">
        <v>0.61</v>
      </c>
      <c r="EM71" s="127"/>
      <c r="EN71" s="127"/>
      <c r="EO71" s="127"/>
      <c r="EP71" s="127"/>
      <c r="EQ71" s="127"/>
      <c r="ER71" s="127"/>
      <c r="ES71" s="133">
        <v>0.67</v>
      </c>
      <c r="ET71" s="127"/>
      <c r="EU71" s="127"/>
      <c r="EV71" s="133">
        <v>0.52</v>
      </c>
      <c r="EW71" s="127"/>
      <c r="EX71" s="133">
        <v>0.67</v>
      </c>
      <c r="EY71" s="127"/>
      <c r="EZ71" s="751"/>
      <c r="FA71" s="127"/>
      <c r="FB71" s="127"/>
      <c r="FC71" s="127"/>
      <c r="FD71" s="127"/>
      <c r="FE71" s="133">
        <v>1</v>
      </c>
      <c r="FF71" s="127"/>
      <c r="FG71" s="133">
        <v>0.59</v>
      </c>
      <c r="FH71" s="133">
        <v>0.36</v>
      </c>
      <c r="FI71" s="127"/>
      <c r="FJ71" s="133">
        <v>1.42</v>
      </c>
      <c r="FK71" s="127"/>
      <c r="FL71" s="127"/>
      <c r="FM71" s="133">
        <v>0.32</v>
      </c>
      <c r="FN71" s="133">
        <v>0.59</v>
      </c>
      <c r="FO71" s="133">
        <v>0.33</v>
      </c>
      <c r="FP71" s="127"/>
      <c r="FQ71" s="133">
        <v>1.38</v>
      </c>
      <c r="FR71" s="127"/>
      <c r="FS71" s="127"/>
      <c r="FT71" s="127"/>
      <c r="FU71" s="127"/>
      <c r="FV71" s="133">
        <v>0.87</v>
      </c>
      <c r="FW71" s="133">
        <v>0.27</v>
      </c>
      <c r="FX71" s="127"/>
      <c r="FY71" s="127"/>
      <c r="FZ71" s="127"/>
      <c r="GA71" s="133">
        <v>0.72</v>
      </c>
      <c r="GB71" s="127"/>
      <c r="GC71" s="133">
        <v>1.06</v>
      </c>
      <c r="GD71" s="127"/>
      <c r="GE71" s="133">
        <v>0.51</v>
      </c>
      <c r="GF71" s="133">
        <v>0.53</v>
      </c>
      <c r="GG71" s="127"/>
      <c r="GH71" s="133">
        <v>0.35</v>
      </c>
      <c r="GI71" s="127"/>
      <c r="GJ71" s="133">
        <v>0.5</v>
      </c>
      <c r="GK71" s="127"/>
      <c r="GL71" s="127"/>
      <c r="GM71" s="127"/>
      <c r="GN71" s="127"/>
      <c r="GO71" s="133">
        <v>0.46</v>
      </c>
      <c r="GP71" s="133">
        <v>0.65</v>
      </c>
      <c r="GQ71" s="127"/>
      <c r="GR71" s="133">
        <v>0.36</v>
      </c>
      <c r="GS71" s="133">
        <v>0.31</v>
      </c>
      <c r="GT71" s="133">
        <v>1.05</v>
      </c>
      <c r="GU71" s="133">
        <v>0.73</v>
      </c>
      <c r="GV71" s="127"/>
      <c r="GW71" s="127"/>
      <c r="GX71" s="133">
        <v>0.63</v>
      </c>
      <c r="GY71" s="127"/>
      <c r="GZ71" s="127"/>
      <c r="HA71" s="127"/>
      <c r="HB71" s="127"/>
      <c r="HC71" s="127"/>
      <c r="HD71" s="127"/>
      <c r="HE71" s="127"/>
      <c r="HF71" s="127"/>
      <c r="HG71" s="127"/>
      <c r="HH71" s="127"/>
      <c r="HI71" s="127"/>
      <c r="HJ71" s="133">
        <v>0.68</v>
      </c>
      <c r="HK71" s="127"/>
      <c r="HL71" s="127"/>
      <c r="HM71" s="127"/>
      <c r="HN71" s="133">
        <v>0.85</v>
      </c>
      <c r="HO71" s="133">
        <v>0.35</v>
      </c>
      <c r="HP71" s="127"/>
      <c r="HQ71" s="127"/>
      <c r="HR71" s="133">
        <v>0.83</v>
      </c>
      <c r="HS71" s="133">
        <v>0.63</v>
      </c>
      <c r="HT71" s="127"/>
      <c r="HU71" s="127"/>
      <c r="HV71" s="146">
        <v>0.56072351421188604</v>
      </c>
      <c r="HW71" s="133">
        <v>0.64</v>
      </c>
      <c r="HX71" s="127"/>
      <c r="HY71" s="133">
        <v>0.78</v>
      </c>
      <c r="HZ71" s="127"/>
      <c r="IA71" s="127"/>
      <c r="IB71" s="127"/>
      <c r="IC71" s="127"/>
      <c r="ID71" s="133">
        <v>0.77</v>
      </c>
      <c r="IE71" s="127"/>
      <c r="IF71" s="133">
        <v>0.44</v>
      </c>
      <c r="IG71" s="127"/>
      <c r="IH71" s="133">
        <v>0.6</v>
      </c>
      <c r="II71" s="133">
        <v>0.86</v>
      </c>
      <c r="IJ71" s="133">
        <v>0.44</v>
      </c>
      <c r="IK71" s="133">
        <v>0.37</v>
      </c>
      <c r="IL71" s="133">
        <v>0.7</v>
      </c>
      <c r="IM71" s="127"/>
      <c r="IN71" s="133">
        <v>0.45</v>
      </c>
      <c r="IO71" s="127"/>
      <c r="IP71" s="127"/>
      <c r="IQ71" s="127"/>
      <c r="IR71" s="133">
        <v>0.9</v>
      </c>
      <c r="IS71" s="127"/>
      <c r="IT71" s="133">
        <v>0.19</v>
      </c>
      <c r="IU71" s="127"/>
      <c r="IV71" s="133">
        <v>0.38</v>
      </c>
      <c r="IW71" s="133">
        <v>0.57999999999999996</v>
      </c>
      <c r="IX71" s="127"/>
      <c r="IY71" s="133">
        <v>0.96</v>
      </c>
      <c r="IZ71" s="127"/>
      <c r="JA71" s="133">
        <v>0.7</v>
      </c>
      <c r="JB71" s="127"/>
      <c r="JC71" s="127"/>
      <c r="JD71" s="133">
        <v>0.56000000000000005</v>
      </c>
      <c r="JE71" s="127"/>
      <c r="JF71" s="127"/>
      <c r="JG71" s="127"/>
      <c r="JH71" s="133">
        <v>0.88</v>
      </c>
      <c r="JI71" s="127"/>
      <c r="JJ71" s="127"/>
      <c r="JK71" s="133">
        <v>0.71</v>
      </c>
      <c r="JL71" s="133">
        <v>0.3</v>
      </c>
      <c r="JM71" s="127"/>
      <c r="JN71" s="127"/>
      <c r="JO71" s="127"/>
      <c r="JP71" s="127"/>
      <c r="JQ71" s="127"/>
      <c r="JR71" s="127"/>
      <c r="JS71" s="127"/>
      <c r="JT71" s="133">
        <v>0.57999999999999996</v>
      </c>
      <c r="JU71" s="133">
        <v>0.75</v>
      </c>
      <c r="JV71" s="127"/>
      <c r="JW71" s="133">
        <v>0.91</v>
      </c>
      <c r="JX71" s="127"/>
      <c r="JY71" s="133">
        <v>0.66</v>
      </c>
      <c r="JZ71" s="133">
        <v>0.67</v>
      </c>
      <c r="KA71" s="133">
        <v>0.49</v>
      </c>
      <c r="KB71" s="133">
        <v>0.55000000000000004</v>
      </c>
      <c r="KC71" s="127"/>
      <c r="KD71" s="127"/>
      <c r="KE71" s="127"/>
      <c r="KF71" s="127"/>
      <c r="KG71" s="133">
        <v>0.38</v>
      </c>
      <c r="KH71" s="133">
        <v>0.35</v>
      </c>
      <c r="KI71" s="127"/>
      <c r="KJ71" s="127"/>
      <c r="KK71" s="133">
        <v>0.64</v>
      </c>
      <c r="KL71" s="133">
        <v>0.52</v>
      </c>
      <c r="KM71" s="127"/>
      <c r="KN71" s="133">
        <v>0.82</v>
      </c>
      <c r="KO71" s="127"/>
      <c r="KP71" s="127"/>
      <c r="KQ71" s="133">
        <v>0.36</v>
      </c>
      <c r="KR71" s="133">
        <v>0.46</v>
      </c>
      <c r="KS71" s="127"/>
      <c r="KT71" s="127"/>
      <c r="KU71" s="127"/>
      <c r="KV71" s="127"/>
      <c r="KW71" s="127"/>
      <c r="KX71" s="133">
        <v>1</v>
      </c>
      <c r="KY71" s="133">
        <v>0.42</v>
      </c>
      <c r="KZ71" s="133">
        <v>0.45</v>
      </c>
      <c r="LA71" s="127"/>
      <c r="LB71" s="127"/>
      <c r="LC71" s="133">
        <v>0.81</v>
      </c>
      <c r="LD71" s="133">
        <v>0.46</v>
      </c>
      <c r="LE71" s="133">
        <v>0.96</v>
      </c>
      <c r="LF71" s="133">
        <v>0.4</v>
      </c>
      <c r="LG71" s="133">
        <v>0.49</v>
      </c>
      <c r="LH71" s="127"/>
      <c r="LI71" s="133">
        <v>0.5</v>
      </c>
      <c r="LJ71" s="133">
        <v>0.39</v>
      </c>
      <c r="LK71" s="127"/>
      <c r="LL71" s="127"/>
      <c r="LM71" s="127"/>
      <c r="LN71" s="133">
        <v>0.37</v>
      </c>
      <c r="LO71" s="133">
        <v>0.56000000000000005</v>
      </c>
      <c r="LP71" s="133">
        <v>0.82</v>
      </c>
      <c r="LQ71" s="127"/>
      <c r="LR71" s="127"/>
      <c r="LS71" s="127"/>
      <c r="LT71" s="133">
        <v>0.49</v>
      </c>
      <c r="LU71" s="127"/>
      <c r="LV71" s="133">
        <v>0.6</v>
      </c>
      <c r="LW71" s="133">
        <v>0.6</v>
      </c>
      <c r="LX71" s="133">
        <v>0.69</v>
      </c>
      <c r="LY71" s="127"/>
      <c r="LZ71" s="133">
        <v>0.79</v>
      </c>
      <c r="MA71" s="133">
        <v>0.5</v>
      </c>
      <c r="MB71" s="127"/>
      <c r="MC71" s="133">
        <v>0.43</v>
      </c>
      <c r="MD71" s="127"/>
      <c r="ME71" s="127"/>
      <c r="MF71" s="127"/>
      <c r="MG71" s="127"/>
      <c r="MH71" s="127"/>
      <c r="MI71" s="133">
        <v>0.04</v>
      </c>
      <c r="MJ71" s="127"/>
      <c r="MK71" s="127"/>
      <c r="ML71" s="133">
        <v>0.64</v>
      </c>
      <c r="MM71" s="133">
        <v>0.8</v>
      </c>
      <c r="MN71" s="127"/>
      <c r="MO71" s="133">
        <v>0.81</v>
      </c>
      <c r="MP71" s="133">
        <v>0.86</v>
      </c>
      <c r="MR71" s="353">
        <f t="shared" si="12"/>
        <v>6.8999999999999999E-3</v>
      </c>
      <c r="MS71" s="353">
        <f t="shared" si="13"/>
        <v>1.42</v>
      </c>
      <c r="MT71" s="326">
        <f t="shared" si="11"/>
        <v>0.56999999999999995</v>
      </c>
      <c r="MU71" s="772">
        <f t="shared" si="14"/>
        <v>169</v>
      </c>
    </row>
    <row r="72" spans="1:359" ht="43.5" x14ac:dyDescent="0.35">
      <c r="A72" s="280" t="s">
        <v>132</v>
      </c>
      <c r="B72" s="35" t="s">
        <v>63</v>
      </c>
      <c r="C72" s="35" t="s">
        <v>4</v>
      </c>
      <c r="D72" s="60" t="s">
        <v>27</v>
      </c>
      <c r="E72" s="128">
        <f t="shared" si="10"/>
        <v>131773.83185840707</v>
      </c>
      <c r="F72" s="325"/>
      <c r="G72" s="872">
        <v>392754</v>
      </c>
      <c r="H72" s="902">
        <v>6494</v>
      </c>
      <c r="I72" s="872">
        <v>20879</v>
      </c>
      <c r="J72" s="750"/>
      <c r="K72" s="750">
        <v>21921</v>
      </c>
      <c r="L72" s="750">
        <v>15113</v>
      </c>
      <c r="M72" s="750">
        <v>590234</v>
      </c>
      <c r="N72" s="663">
        <v>47020</v>
      </c>
      <c r="O72" s="750">
        <v>23619</v>
      </c>
      <c r="P72" s="878">
        <v>26446</v>
      </c>
      <c r="Q72" s="868">
        <v>24838</v>
      </c>
      <c r="R72" s="841">
        <v>20183</v>
      </c>
      <c r="S72" s="750">
        <v>27471</v>
      </c>
      <c r="T72" s="663">
        <v>226514</v>
      </c>
      <c r="U72" s="880"/>
      <c r="V72" s="663">
        <v>682291</v>
      </c>
      <c r="W72" s="806">
        <v>17103</v>
      </c>
      <c r="X72" s="663">
        <v>35236</v>
      </c>
      <c r="Y72" s="663">
        <v>148120</v>
      </c>
      <c r="Z72" s="663">
        <v>15374</v>
      </c>
      <c r="AA72" s="750"/>
      <c r="AB72" s="902">
        <v>6534</v>
      </c>
      <c r="AC72" s="750">
        <v>217856</v>
      </c>
      <c r="AD72" s="391"/>
      <c r="AE72" s="391">
        <v>22692</v>
      </c>
      <c r="AF72" s="663"/>
      <c r="AG72" s="520"/>
      <c r="AH72" s="750">
        <v>19372</v>
      </c>
      <c r="AI72" s="391"/>
      <c r="AJ72" s="391"/>
      <c r="AK72" s="663">
        <v>610821</v>
      </c>
      <c r="AL72" s="391">
        <v>47422</v>
      </c>
      <c r="AM72" s="391"/>
      <c r="AN72" s="391">
        <v>382584</v>
      </c>
      <c r="AO72" s="581">
        <v>26078</v>
      </c>
      <c r="AP72" s="878">
        <v>32389</v>
      </c>
      <c r="AQ72" s="391">
        <v>54945</v>
      </c>
      <c r="AR72" s="391">
        <v>25949</v>
      </c>
      <c r="AS72" s="841">
        <v>25486</v>
      </c>
      <c r="AT72" s="129"/>
      <c r="AU72" s="628">
        <v>9874</v>
      </c>
      <c r="AV72" s="556">
        <v>385065</v>
      </c>
      <c r="AW72" s="750">
        <v>43115</v>
      </c>
      <c r="AX72" s="661">
        <v>68995</v>
      </c>
      <c r="AY72" s="391">
        <v>685617</v>
      </c>
      <c r="AZ72" s="523">
        <v>17537</v>
      </c>
      <c r="BA72" s="432">
        <v>4606</v>
      </c>
      <c r="BB72" s="338">
        <v>137965</v>
      </c>
      <c r="BC72" s="391">
        <v>11189</v>
      </c>
      <c r="BD72" s="663"/>
      <c r="BE72" s="391">
        <v>219955</v>
      </c>
      <c r="BF72" s="750"/>
      <c r="BG72" s="240">
        <v>14958</v>
      </c>
      <c r="BH72" s="127"/>
      <c r="BI72" s="130">
        <v>84939</v>
      </c>
      <c r="BJ72" s="130">
        <v>32878</v>
      </c>
      <c r="BK72" s="129">
        <v>628835</v>
      </c>
      <c r="BL72" s="127"/>
      <c r="BM72" s="135"/>
      <c r="BN72" s="129">
        <v>388382</v>
      </c>
      <c r="BO72" s="149">
        <v>382961</v>
      </c>
      <c r="BP72" s="878">
        <v>24284</v>
      </c>
      <c r="BQ72" s="127"/>
      <c r="BR72" s="127"/>
      <c r="BS72" s="135">
        <v>26265</v>
      </c>
      <c r="BT72" s="130">
        <v>71864</v>
      </c>
      <c r="BU72" s="130">
        <v>6036</v>
      </c>
      <c r="BV72" s="475"/>
      <c r="BW72" s="127"/>
      <c r="BX72" s="127"/>
      <c r="BY72" s="338">
        <v>97050</v>
      </c>
      <c r="BZ72" s="374"/>
      <c r="CA72" s="325">
        <v>37291</v>
      </c>
      <c r="CB72" s="149">
        <v>619526</v>
      </c>
      <c r="CC72" s="130">
        <v>2697</v>
      </c>
      <c r="CD72" s="130">
        <v>9191</v>
      </c>
      <c r="CE72" s="127"/>
      <c r="CF72" s="556">
        <v>380515</v>
      </c>
      <c r="CG72" s="127"/>
      <c r="CH72" s="661">
        <v>77340</v>
      </c>
      <c r="CI72" s="536">
        <v>666117</v>
      </c>
      <c r="CJ72" s="408">
        <v>1342989</v>
      </c>
      <c r="CK72" s="341"/>
      <c r="CL72" s="174">
        <v>132469</v>
      </c>
      <c r="CM72" s="391"/>
      <c r="CN72" s="130">
        <v>78383</v>
      </c>
      <c r="CO72" s="135"/>
      <c r="CP72" s="127"/>
      <c r="CQ72" s="391">
        <v>221529</v>
      </c>
      <c r="CR72" s="130">
        <v>26453</v>
      </c>
      <c r="CS72" s="130">
        <v>3871</v>
      </c>
      <c r="CT72" s="130">
        <v>337406</v>
      </c>
      <c r="CU72" s="127"/>
      <c r="CV72" s="750"/>
      <c r="CW72" s="130">
        <v>25249</v>
      </c>
      <c r="CX72" s="130">
        <v>84470</v>
      </c>
      <c r="CY72" s="130">
        <v>12985</v>
      </c>
      <c r="CZ72" s="130">
        <v>10262</v>
      </c>
      <c r="DA72" s="127"/>
      <c r="DB72" s="130">
        <v>76539</v>
      </c>
      <c r="DC72" s="130">
        <v>599319</v>
      </c>
      <c r="DD72" s="130">
        <v>50021</v>
      </c>
      <c r="DE72" s="130">
        <v>18350</v>
      </c>
      <c r="DF72" s="130">
        <v>452269</v>
      </c>
      <c r="DG72" s="878">
        <v>27924</v>
      </c>
      <c r="DH72" s="127"/>
      <c r="DI72" s="127"/>
      <c r="DJ72" s="127"/>
      <c r="DK72" s="127"/>
      <c r="DL72" s="130">
        <v>39435</v>
      </c>
      <c r="DM72" s="130">
        <v>211718</v>
      </c>
      <c r="DN72" s="130">
        <v>22676</v>
      </c>
      <c r="DO72" s="130">
        <v>13176</v>
      </c>
      <c r="DP72" s="130">
        <v>47072</v>
      </c>
      <c r="DQ72" s="130">
        <v>37429</v>
      </c>
      <c r="DR72" s="130">
        <v>19778</v>
      </c>
      <c r="DS72" s="130">
        <v>96456</v>
      </c>
      <c r="DT72" s="130">
        <v>9574</v>
      </c>
      <c r="DU72" s="127"/>
      <c r="DV72" s="130">
        <v>628383</v>
      </c>
      <c r="DW72" s="130">
        <v>15567</v>
      </c>
      <c r="DX72" s="130">
        <v>10620</v>
      </c>
      <c r="DY72" s="127"/>
      <c r="DZ72" s="130">
        <v>8580</v>
      </c>
      <c r="EA72" s="130">
        <v>4774</v>
      </c>
      <c r="EB72" s="130">
        <v>11884</v>
      </c>
      <c r="EC72" s="130">
        <v>63826</v>
      </c>
      <c r="ED72" s="130">
        <v>379927</v>
      </c>
      <c r="EE72" s="130">
        <v>181978</v>
      </c>
      <c r="EF72" s="127"/>
      <c r="EG72" s="130">
        <v>33092</v>
      </c>
      <c r="EH72" s="130">
        <v>210356</v>
      </c>
      <c r="EI72" s="130">
        <v>10834</v>
      </c>
      <c r="EJ72" s="130">
        <v>21725</v>
      </c>
      <c r="EK72" s="130">
        <v>1283031</v>
      </c>
      <c r="EL72" s="130">
        <v>145090</v>
      </c>
      <c r="EM72" s="130">
        <v>10218</v>
      </c>
      <c r="EN72" s="127"/>
      <c r="EO72" s="127"/>
      <c r="EP72" s="127"/>
      <c r="EQ72" s="127"/>
      <c r="ER72" s="130">
        <v>218160</v>
      </c>
      <c r="ES72" s="130">
        <v>27912</v>
      </c>
      <c r="ET72" s="127"/>
      <c r="EU72" s="130">
        <v>5731</v>
      </c>
      <c r="EV72" s="130">
        <v>55571</v>
      </c>
      <c r="EW72" s="130">
        <v>335995</v>
      </c>
      <c r="EX72" s="130">
        <v>7002</v>
      </c>
      <c r="EY72" s="127"/>
      <c r="EZ72" s="750"/>
      <c r="FA72" s="130">
        <v>23799</v>
      </c>
      <c r="FB72" s="130">
        <v>48612</v>
      </c>
      <c r="FC72" s="130">
        <v>10302</v>
      </c>
      <c r="FD72" s="127"/>
      <c r="FE72" s="130">
        <v>10777</v>
      </c>
      <c r="FF72" s="127"/>
      <c r="FG72" s="130">
        <v>77024</v>
      </c>
      <c r="FH72" s="130">
        <v>590443</v>
      </c>
      <c r="FI72" s="127"/>
      <c r="FJ72" s="130">
        <v>19075</v>
      </c>
      <c r="FK72" s="127"/>
      <c r="FL72" s="127"/>
      <c r="FM72" s="130">
        <v>11849</v>
      </c>
      <c r="FN72" s="130">
        <v>48896</v>
      </c>
      <c r="FO72" s="130">
        <v>124011</v>
      </c>
      <c r="FP72" s="130">
        <v>19240</v>
      </c>
      <c r="FQ72" s="127"/>
      <c r="FR72" s="127"/>
      <c r="FS72" s="130">
        <v>28420</v>
      </c>
      <c r="FT72" s="127"/>
      <c r="FU72" s="130">
        <v>18166</v>
      </c>
      <c r="FV72" s="130">
        <v>39008</v>
      </c>
      <c r="FW72" s="130">
        <v>19611</v>
      </c>
      <c r="FX72" s="130">
        <v>14532</v>
      </c>
      <c r="FY72" s="130">
        <v>35980</v>
      </c>
      <c r="FZ72" s="127"/>
      <c r="GA72" s="130">
        <v>36907</v>
      </c>
      <c r="GB72" s="127"/>
      <c r="GC72" s="130">
        <v>12247</v>
      </c>
      <c r="GD72" s="130">
        <v>97842</v>
      </c>
      <c r="GE72" s="130">
        <v>162276</v>
      </c>
      <c r="GF72" s="130">
        <v>919272</v>
      </c>
      <c r="GG72" s="130">
        <v>19169</v>
      </c>
      <c r="GH72" s="130">
        <v>12107</v>
      </c>
      <c r="GI72" s="130">
        <v>63373</v>
      </c>
      <c r="GJ72" s="130">
        <v>369305</v>
      </c>
      <c r="GK72" s="127"/>
      <c r="GL72" s="130">
        <v>124887</v>
      </c>
      <c r="GM72" s="127"/>
      <c r="GN72" s="127"/>
      <c r="GO72" s="130">
        <v>206454</v>
      </c>
      <c r="GP72" s="130">
        <v>10297</v>
      </c>
      <c r="GQ72" s="127"/>
      <c r="GR72" s="130">
        <v>1205608</v>
      </c>
      <c r="GS72" s="130">
        <v>164315</v>
      </c>
      <c r="GT72" s="130">
        <v>148044</v>
      </c>
      <c r="GU72" s="130">
        <v>22145</v>
      </c>
      <c r="GV72" s="130">
        <v>9557</v>
      </c>
      <c r="GW72" s="130">
        <v>50761</v>
      </c>
      <c r="GX72" s="130">
        <v>38197</v>
      </c>
      <c r="GY72" s="127"/>
      <c r="GZ72" s="127"/>
      <c r="HA72" s="127"/>
      <c r="HB72" s="127"/>
      <c r="HC72" s="127"/>
      <c r="HD72" s="130">
        <v>218614</v>
      </c>
      <c r="HE72" s="130">
        <v>37774</v>
      </c>
      <c r="HF72" s="130">
        <v>48832</v>
      </c>
      <c r="HG72" s="130">
        <v>29387</v>
      </c>
      <c r="HH72" s="130">
        <v>9053</v>
      </c>
      <c r="HI72" s="127"/>
      <c r="HJ72" s="130">
        <v>52301</v>
      </c>
      <c r="HK72" s="127"/>
      <c r="HL72" s="127"/>
      <c r="HM72" s="127"/>
      <c r="HN72" s="130">
        <v>7193</v>
      </c>
      <c r="HO72" s="130">
        <v>185363</v>
      </c>
      <c r="HP72" s="130">
        <v>348915</v>
      </c>
      <c r="HQ72" s="130">
        <v>9352</v>
      </c>
      <c r="HR72" s="127"/>
      <c r="HS72" s="130">
        <v>55738</v>
      </c>
      <c r="HT72" s="127"/>
      <c r="HU72" s="127"/>
      <c r="HV72" s="325">
        <v>74447</v>
      </c>
      <c r="HW72" s="130">
        <v>48818</v>
      </c>
      <c r="HX72" s="130">
        <v>10201</v>
      </c>
      <c r="HY72" s="130">
        <v>9168</v>
      </c>
      <c r="HZ72" s="127"/>
      <c r="IA72" s="127"/>
      <c r="IB72" s="130">
        <v>31308</v>
      </c>
      <c r="IC72" s="127"/>
      <c r="ID72" s="130">
        <v>7662</v>
      </c>
      <c r="IE72" s="127"/>
      <c r="IF72" s="130">
        <v>74301</v>
      </c>
      <c r="IG72" s="127"/>
      <c r="IH72" s="130">
        <v>66308</v>
      </c>
      <c r="II72" s="130">
        <v>16610</v>
      </c>
      <c r="IJ72" s="130">
        <v>14256</v>
      </c>
      <c r="IK72" s="130">
        <v>591997</v>
      </c>
      <c r="IL72" s="130">
        <v>14223</v>
      </c>
      <c r="IM72" s="130">
        <v>29400</v>
      </c>
      <c r="IN72" s="130">
        <v>2085</v>
      </c>
      <c r="IO72" s="127"/>
      <c r="IP72" s="127"/>
      <c r="IQ72" s="127"/>
      <c r="IR72" s="130">
        <v>12695</v>
      </c>
      <c r="IS72" s="127"/>
      <c r="IT72" s="130">
        <v>52266</v>
      </c>
      <c r="IU72" s="130">
        <v>461130</v>
      </c>
      <c r="IV72" s="130">
        <v>12167</v>
      </c>
      <c r="IW72" s="130">
        <v>55377</v>
      </c>
      <c r="IX72" s="127"/>
      <c r="IY72" s="127"/>
      <c r="IZ72" s="127"/>
      <c r="JA72" s="130">
        <v>28646</v>
      </c>
      <c r="JB72" s="127"/>
      <c r="JC72" s="127"/>
      <c r="JD72" s="130">
        <v>9204</v>
      </c>
      <c r="JE72" s="127"/>
      <c r="JF72" s="127"/>
      <c r="JG72" s="127"/>
      <c r="JH72" s="130">
        <v>80034</v>
      </c>
      <c r="JI72" s="127"/>
      <c r="JJ72" s="130">
        <v>226461</v>
      </c>
      <c r="JK72" s="127"/>
      <c r="JL72" s="130">
        <v>5608</v>
      </c>
      <c r="JM72" s="127"/>
      <c r="JN72" s="127"/>
      <c r="JO72" s="127"/>
      <c r="JP72" s="130">
        <v>14088</v>
      </c>
      <c r="JQ72" s="130">
        <v>33318</v>
      </c>
      <c r="JR72" s="127"/>
      <c r="JS72" s="130">
        <v>11424</v>
      </c>
      <c r="JT72" s="130">
        <v>54760</v>
      </c>
      <c r="JU72" s="130">
        <v>33221</v>
      </c>
      <c r="JV72" s="127"/>
      <c r="JW72" s="130">
        <v>9757</v>
      </c>
      <c r="JX72" s="127"/>
      <c r="JY72" s="130">
        <v>124461</v>
      </c>
      <c r="JZ72" s="130">
        <v>111888</v>
      </c>
      <c r="KA72" s="130">
        <v>167467</v>
      </c>
      <c r="KB72" s="130">
        <v>856902</v>
      </c>
      <c r="KC72" s="130">
        <v>19564</v>
      </c>
      <c r="KD72" s="127"/>
      <c r="KE72" s="127"/>
      <c r="KF72" s="130">
        <v>4703</v>
      </c>
      <c r="KG72" s="130">
        <v>32013</v>
      </c>
      <c r="KH72" s="130">
        <v>304804</v>
      </c>
      <c r="KI72" s="127"/>
      <c r="KJ72" s="127"/>
      <c r="KK72" s="130">
        <v>94747</v>
      </c>
      <c r="KL72" s="130">
        <v>377187</v>
      </c>
      <c r="KM72" s="127"/>
      <c r="KN72" s="130">
        <v>158955</v>
      </c>
      <c r="KO72" s="127"/>
      <c r="KP72" s="130">
        <v>22509</v>
      </c>
      <c r="KQ72" s="130">
        <v>19516</v>
      </c>
      <c r="KR72" s="130">
        <v>54159</v>
      </c>
      <c r="KS72" s="127"/>
      <c r="KT72" s="130">
        <v>22227</v>
      </c>
      <c r="KU72" s="130">
        <v>21541</v>
      </c>
      <c r="KV72" s="127"/>
      <c r="KW72" s="127"/>
      <c r="KX72" s="130">
        <v>7235</v>
      </c>
      <c r="KY72" s="130">
        <v>206005</v>
      </c>
      <c r="KZ72" s="130">
        <v>82328</v>
      </c>
      <c r="LA72" s="127"/>
      <c r="LB72" s="127"/>
      <c r="LC72" s="130">
        <v>7037</v>
      </c>
      <c r="LD72" s="130">
        <v>209611</v>
      </c>
      <c r="LE72" s="130">
        <v>25965</v>
      </c>
      <c r="LF72" s="130">
        <v>12419</v>
      </c>
      <c r="LG72" s="130">
        <v>48014</v>
      </c>
      <c r="LH72" s="127"/>
      <c r="LI72" s="130">
        <v>8380</v>
      </c>
      <c r="LJ72" s="130">
        <v>1128808</v>
      </c>
      <c r="LK72" s="127"/>
      <c r="LL72" s="127"/>
      <c r="LM72" s="127"/>
      <c r="LN72" s="130">
        <v>153258</v>
      </c>
      <c r="LO72" s="130">
        <v>153505</v>
      </c>
      <c r="LP72" s="130">
        <v>23004</v>
      </c>
      <c r="LQ72" s="127"/>
      <c r="LR72" s="127"/>
      <c r="LS72" s="130">
        <v>75172</v>
      </c>
      <c r="LT72" s="130">
        <v>49261</v>
      </c>
      <c r="LU72" s="127"/>
      <c r="LV72" s="130">
        <v>76566</v>
      </c>
      <c r="LW72" s="130">
        <v>53955</v>
      </c>
      <c r="LX72" s="130">
        <v>23522</v>
      </c>
      <c r="LY72" s="127"/>
      <c r="LZ72" s="130">
        <v>42104</v>
      </c>
      <c r="MA72" s="130">
        <v>97077</v>
      </c>
      <c r="MB72" s="127"/>
      <c r="MC72" s="130">
        <v>45051</v>
      </c>
      <c r="MD72" s="127"/>
      <c r="ME72" s="130">
        <v>32307</v>
      </c>
      <c r="MF72" s="127"/>
      <c r="MG72" s="127"/>
      <c r="MH72" s="127"/>
      <c r="MI72" s="130">
        <v>7638</v>
      </c>
      <c r="MJ72" s="127"/>
      <c r="MK72" s="130">
        <v>231290</v>
      </c>
      <c r="ML72" s="130">
        <v>36956</v>
      </c>
      <c r="MM72" s="130">
        <v>4200</v>
      </c>
      <c r="MN72" s="127"/>
      <c r="MO72" s="127"/>
      <c r="MP72" s="130">
        <v>24762</v>
      </c>
      <c r="MR72" s="346">
        <f t="shared" si="12"/>
        <v>2085</v>
      </c>
      <c r="MS72" s="346">
        <f t="shared" si="13"/>
        <v>1342989</v>
      </c>
      <c r="MT72" s="325">
        <f t="shared" si="11"/>
        <v>37123.5</v>
      </c>
      <c r="MU72" s="772">
        <f t="shared" si="14"/>
        <v>226</v>
      </c>
    </row>
    <row r="73" spans="1:359" ht="43.5" x14ac:dyDescent="0.35">
      <c r="A73" s="280" t="s">
        <v>133</v>
      </c>
      <c r="B73" s="35" t="s">
        <v>6</v>
      </c>
      <c r="C73" s="35" t="s">
        <v>4</v>
      </c>
      <c r="D73" s="60" t="s">
        <v>317</v>
      </c>
      <c r="E73" s="128">
        <f t="shared" si="10"/>
        <v>272.29214659685863</v>
      </c>
      <c r="F73" s="325"/>
      <c r="G73" s="844">
        <v>420</v>
      </c>
      <c r="H73" s="905"/>
      <c r="I73" s="844">
        <v>269</v>
      </c>
      <c r="J73" s="753"/>
      <c r="K73" s="753">
        <v>172</v>
      </c>
      <c r="L73" s="753">
        <v>180.1</v>
      </c>
      <c r="M73" s="753">
        <v>381</v>
      </c>
      <c r="N73" s="666">
        <v>194</v>
      </c>
      <c r="O73" s="753">
        <v>352</v>
      </c>
      <c r="P73" s="878"/>
      <c r="Q73" s="870">
        <v>254</v>
      </c>
      <c r="R73" s="844">
        <v>75.5</v>
      </c>
      <c r="S73" s="298">
        <v>291</v>
      </c>
      <c r="T73" s="666">
        <v>367</v>
      </c>
      <c r="U73" s="883">
        <v>285</v>
      </c>
      <c r="V73" s="663"/>
      <c r="W73" s="809">
        <v>188</v>
      </c>
      <c r="X73" s="666"/>
      <c r="Y73" s="666">
        <v>224</v>
      </c>
      <c r="Z73" s="666">
        <v>360</v>
      </c>
      <c r="AA73" s="753"/>
      <c r="AB73" s="905"/>
      <c r="AC73" s="753">
        <v>379</v>
      </c>
      <c r="AD73" s="394"/>
      <c r="AE73" s="298">
        <v>186</v>
      </c>
      <c r="AF73" s="666"/>
      <c r="AG73" s="135"/>
      <c r="AH73" s="753">
        <v>176</v>
      </c>
      <c r="AI73" s="298"/>
      <c r="AJ73" s="394">
        <v>120</v>
      </c>
      <c r="AK73" s="666">
        <v>377</v>
      </c>
      <c r="AL73" s="394">
        <v>102</v>
      </c>
      <c r="AM73" s="394"/>
      <c r="AN73" s="394">
        <v>312</v>
      </c>
      <c r="AO73" s="584">
        <v>365</v>
      </c>
      <c r="AP73" s="878"/>
      <c r="AQ73" s="394">
        <f>4*60+28</f>
        <v>268</v>
      </c>
      <c r="AR73" s="394">
        <v>331.2</v>
      </c>
      <c r="AS73" s="844">
        <v>243</v>
      </c>
      <c r="AT73" s="135"/>
      <c r="AU73" s="631">
        <v>169</v>
      </c>
      <c r="AV73" s="559">
        <v>371</v>
      </c>
      <c r="AW73" s="753">
        <v>292</v>
      </c>
      <c r="AX73" s="661">
        <v>242.4</v>
      </c>
      <c r="AY73" s="394"/>
      <c r="AZ73" s="526">
        <v>187</v>
      </c>
      <c r="BA73" s="438">
        <f>16*60+50</f>
        <v>1010</v>
      </c>
      <c r="BB73" s="341">
        <v>207</v>
      </c>
      <c r="BC73" s="394">
        <v>408</v>
      </c>
      <c r="BD73" s="666"/>
      <c r="BE73" s="394">
        <v>335</v>
      </c>
      <c r="BF73" s="753"/>
      <c r="BG73" s="243"/>
      <c r="BH73" s="127"/>
      <c r="BI73" s="127">
        <v>333</v>
      </c>
      <c r="BJ73" s="127">
        <v>246</v>
      </c>
      <c r="BK73" s="135">
        <v>345</v>
      </c>
      <c r="BL73" s="127"/>
      <c r="BM73" s="135"/>
      <c r="BN73" s="135">
        <v>343</v>
      </c>
      <c r="BO73" s="149">
        <v>180</v>
      </c>
      <c r="BP73" s="878"/>
      <c r="BQ73" s="127"/>
      <c r="BR73" s="127"/>
      <c r="BS73" s="135">
        <v>339</v>
      </c>
      <c r="BT73" s="127">
        <v>268</v>
      </c>
      <c r="BU73" s="127"/>
      <c r="BV73" s="475"/>
      <c r="BW73" s="127"/>
      <c r="BX73" s="127"/>
      <c r="BY73" s="341">
        <v>385</v>
      </c>
      <c r="BZ73" s="374"/>
      <c r="CA73" s="127">
        <v>255</v>
      </c>
      <c r="CB73" s="135">
        <v>412</v>
      </c>
      <c r="CC73" s="127">
        <v>477</v>
      </c>
      <c r="CD73" s="127">
        <v>226</v>
      </c>
      <c r="CE73" s="127"/>
      <c r="CF73" s="559">
        <v>378</v>
      </c>
      <c r="CG73" s="127"/>
      <c r="CH73" s="661">
        <v>243.6</v>
      </c>
      <c r="CI73" s="434"/>
      <c r="CJ73" s="414">
        <v>222</v>
      </c>
      <c r="CK73" s="341"/>
      <c r="CL73" s="135">
        <v>194</v>
      </c>
      <c r="CM73" s="394"/>
      <c r="CN73" s="127">
        <v>290</v>
      </c>
      <c r="CO73" s="135"/>
      <c r="CP73" s="127"/>
      <c r="CQ73" s="394">
        <v>225</v>
      </c>
      <c r="CR73" s="127"/>
      <c r="CS73" s="127">
        <v>180</v>
      </c>
      <c r="CT73" s="127">
        <v>345</v>
      </c>
      <c r="CU73" s="127"/>
      <c r="CV73" s="753"/>
      <c r="CW73" s="127"/>
      <c r="CX73" s="127">
        <v>307</v>
      </c>
      <c r="CY73" s="127"/>
      <c r="CZ73" s="127">
        <v>177</v>
      </c>
      <c r="DA73" s="127"/>
      <c r="DB73" s="127">
        <v>622</v>
      </c>
      <c r="DC73" s="127">
        <v>350</v>
      </c>
      <c r="DD73" s="127">
        <v>100</v>
      </c>
      <c r="DE73" s="127">
        <v>289</v>
      </c>
      <c r="DF73" s="127">
        <v>288</v>
      </c>
      <c r="DG73" s="883"/>
      <c r="DH73" s="127">
        <v>72</v>
      </c>
      <c r="DI73" s="127">
        <v>235</v>
      </c>
      <c r="DJ73" s="127">
        <v>260</v>
      </c>
      <c r="DK73" s="127"/>
      <c r="DL73" s="127">
        <v>266</v>
      </c>
      <c r="DM73" s="127">
        <v>365</v>
      </c>
      <c r="DN73" s="127">
        <v>191</v>
      </c>
      <c r="DO73" s="127"/>
      <c r="DP73" s="127">
        <v>545</v>
      </c>
      <c r="DQ73" s="127">
        <v>242</v>
      </c>
      <c r="DR73" s="127">
        <v>180</v>
      </c>
      <c r="DS73" s="127">
        <v>224</v>
      </c>
      <c r="DT73" s="127">
        <v>257</v>
      </c>
      <c r="DU73" s="127">
        <v>210</v>
      </c>
      <c r="DV73" s="127">
        <v>392</v>
      </c>
      <c r="DW73" s="127"/>
      <c r="DX73" s="127">
        <v>485</v>
      </c>
      <c r="DY73" s="127"/>
      <c r="DZ73" s="127"/>
      <c r="EA73" s="127">
        <v>206</v>
      </c>
      <c r="EB73" s="127"/>
      <c r="EC73" s="127">
        <v>312</v>
      </c>
      <c r="ED73" s="127">
        <v>384</v>
      </c>
      <c r="EE73" s="127">
        <v>222</v>
      </c>
      <c r="EF73" s="127"/>
      <c r="EG73" s="127">
        <v>235</v>
      </c>
      <c r="EH73" s="127"/>
      <c r="EI73" s="127">
        <v>183</v>
      </c>
      <c r="EJ73" s="127"/>
      <c r="EK73" s="127">
        <v>221</v>
      </c>
      <c r="EL73" s="127">
        <v>252</v>
      </c>
      <c r="EM73" s="127"/>
      <c r="EN73" s="127"/>
      <c r="EO73" s="127"/>
      <c r="EP73" s="127"/>
      <c r="EQ73" s="127"/>
      <c r="ER73" s="127">
        <v>325</v>
      </c>
      <c r="ES73" s="127"/>
      <c r="ET73" s="127"/>
      <c r="EU73" s="127"/>
      <c r="EV73" s="127">
        <v>252</v>
      </c>
      <c r="EW73" s="127">
        <v>337</v>
      </c>
      <c r="EX73" s="127">
        <v>120</v>
      </c>
      <c r="EY73" s="127"/>
      <c r="EZ73" s="753"/>
      <c r="FA73" s="127"/>
      <c r="FB73" s="127">
        <v>242</v>
      </c>
      <c r="FC73" s="127"/>
      <c r="FD73" s="127"/>
      <c r="FE73" s="127">
        <v>164</v>
      </c>
      <c r="FF73" s="127"/>
      <c r="FG73" s="127">
        <v>552</v>
      </c>
      <c r="FH73" s="127">
        <v>335</v>
      </c>
      <c r="FI73" s="127"/>
      <c r="FJ73" s="127">
        <v>289</v>
      </c>
      <c r="FK73" s="127"/>
      <c r="FL73" s="127"/>
      <c r="FM73" s="127">
        <v>204</v>
      </c>
      <c r="FN73" s="127">
        <v>165</v>
      </c>
      <c r="FO73" s="127">
        <v>201</v>
      </c>
      <c r="FP73" s="127">
        <v>150</v>
      </c>
      <c r="FQ73" s="127">
        <v>138</v>
      </c>
      <c r="FR73" s="127"/>
      <c r="FS73" s="127">
        <v>588</v>
      </c>
      <c r="FT73" s="127"/>
      <c r="FU73" s="127">
        <v>256</v>
      </c>
      <c r="FV73" s="127">
        <v>263</v>
      </c>
      <c r="FW73" s="127">
        <v>230</v>
      </c>
      <c r="FX73" s="127"/>
      <c r="FY73" s="127">
        <v>542</v>
      </c>
      <c r="FZ73" s="127"/>
      <c r="GA73" s="127">
        <v>183</v>
      </c>
      <c r="GB73" s="127"/>
      <c r="GC73" s="127">
        <v>134</v>
      </c>
      <c r="GD73" s="127">
        <v>238</v>
      </c>
      <c r="GE73" s="127">
        <v>204</v>
      </c>
      <c r="GF73" s="127">
        <v>380</v>
      </c>
      <c r="GG73" s="127"/>
      <c r="GH73" s="127"/>
      <c r="GI73" s="127">
        <v>321</v>
      </c>
      <c r="GJ73" s="127">
        <v>370</v>
      </c>
      <c r="GK73" s="127"/>
      <c r="GL73" s="127">
        <v>142</v>
      </c>
      <c r="GM73" s="127"/>
      <c r="GN73" s="127">
        <v>245</v>
      </c>
      <c r="GO73" s="127"/>
      <c r="GP73" s="127">
        <v>180</v>
      </c>
      <c r="GQ73" s="127"/>
      <c r="GR73" s="127">
        <v>209</v>
      </c>
      <c r="GS73" s="127">
        <v>449</v>
      </c>
      <c r="GT73" s="127">
        <v>264</v>
      </c>
      <c r="GU73" s="127">
        <v>258</v>
      </c>
      <c r="GV73" s="127"/>
      <c r="GW73" s="127">
        <v>292</v>
      </c>
      <c r="GX73" s="127">
        <v>237</v>
      </c>
      <c r="GY73" s="127"/>
      <c r="GZ73" s="127"/>
      <c r="HA73" s="127"/>
      <c r="HB73" s="127"/>
      <c r="HC73" s="127"/>
      <c r="HD73" s="127">
        <v>328</v>
      </c>
      <c r="HE73" s="127">
        <v>175</v>
      </c>
      <c r="HF73" s="127">
        <v>393</v>
      </c>
      <c r="HG73" s="127"/>
      <c r="HH73" s="127"/>
      <c r="HI73" s="127"/>
      <c r="HJ73" s="127">
        <v>305</v>
      </c>
      <c r="HK73" s="127"/>
      <c r="HL73" s="127"/>
      <c r="HM73" s="127"/>
      <c r="HN73" s="127">
        <v>86</v>
      </c>
      <c r="HO73" s="127">
        <v>206</v>
      </c>
      <c r="HP73" s="127">
        <v>326</v>
      </c>
      <c r="HQ73" s="127">
        <v>201</v>
      </c>
      <c r="HR73" s="127">
        <v>186</v>
      </c>
      <c r="HS73" s="127">
        <v>195</v>
      </c>
      <c r="HT73" s="127"/>
      <c r="HU73" s="127"/>
      <c r="HV73" s="127">
        <v>111</v>
      </c>
      <c r="HW73" s="127">
        <v>264</v>
      </c>
      <c r="HX73" s="127"/>
      <c r="HY73" s="127">
        <v>301</v>
      </c>
      <c r="HZ73" s="127"/>
      <c r="IA73" s="127"/>
      <c r="IB73" s="127">
        <v>337</v>
      </c>
      <c r="IC73" s="127"/>
      <c r="ID73" s="127">
        <v>156</v>
      </c>
      <c r="IE73" s="127"/>
      <c r="IF73" s="127">
        <v>491</v>
      </c>
      <c r="IG73" s="127"/>
      <c r="IH73" s="127">
        <v>234</v>
      </c>
      <c r="II73" s="127">
        <v>180</v>
      </c>
      <c r="IJ73" s="127">
        <v>97</v>
      </c>
      <c r="IK73" s="127">
        <v>357</v>
      </c>
      <c r="IL73" s="127">
        <v>120</v>
      </c>
      <c r="IM73" s="127"/>
      <c r="IN73" s="127"/>
      <c r="IO73" s="127"/>
      <c r="IP73" s="127"/>
      <c r="IQ73" s="127"/>
      <c r="IR73" s="127"/>
      <c r="IS73" s="127"/>
      <c r="IT73" s="127">
        <v>310</v>
      </c>
      <c r="IU73" s="127">
        <v>236</v>
      </c>
      <c r="IV73" s="127">
        <v>214</v>
      </c>
      <c r="IW73" s="127">
        <v>194</v>
      </c>
      <c r="IX73" s="127"/>
      <c r="IY73" s="127">
        <v>210</v>
      </c>
      <c r="IZ73" s="127"/>
      <c r="JA73" s="127">
        <v>252</v>
      </c>
      <c r="JB73" s="127"/>
      <c r="JC73" s="127"/>
      <c r="JD73" s="127">
        <v>154</v>
      </c>
      <c r="JE73" s="127"/>
      <c r="JF73" s="127"/>
      <c r="JG73" s="127"/>
      <c r="JH73" s="127">
        <v>236</v>
      </c>
      <c r="JI73" s="127"/>
      <c r="JJ73" s="127">
        <v>437</v>
      </c>
      <c r="JK73" s="127"/>
      <c r="JL73" s="127">
        <v>254</v>
      </c>
      <c r="JM73" s="127"/>
      <c r="JN73" s="127"/>
      <c r="JO73" s="127"/>
      <c r="JP73" s="127"/>
      <c r="JQ73" s="127">
        <v>551</v>
      </c>
      <c r="JR73" s="127"/>
      <c r="JS73" s="127"/>
      <c r="JT73" s="127">
        <v>250</v>
      </c>
      <c r="JU73" s="127">
        <v>267</v>
      </c>
      <c r="JV73" s="127"/>
      <c r="JW73" s="127">
        <v>135</v>
      </c>
      <c r="JX73" s="127"/>
      <c r="JY73" s="127">
        <v>237</v>
      </c>
      <c r="JZ73" s="127">
        <v>203</v>
      </c>
      <c r="KA73" s="127">
        <v>198</v>
      </c>
      <c r="KB73" s="127">
        <v>300</v>
      </c>
      <c r="KC73" s="127"/>
      <c r="KD73" s="127"/>
      <c r="KE73" s="127"/>
      <c r="KF73" s="127">
        <v>246</v>
      </c>
      <c r="KG73" s="127">
        <v>328</v>
      </c>
      <c r="KH73" s="127">
        <v>360</v>
      </c>
      <c r="KI73" s="127"/>
      <c r="KJ73" s="127"/>
      <c r="KK73" s="127">
        <v>280</v>
      </c>
      <c r="KL73" s="127">
        <v>376</v>
      </c>
      <c r="KM73" s="127"/>
      <c r="KN73" s="127">
        <v>180</v>
      </c>
      <c r="KO73" s="127"/>
      <c r="KP73" s="127">
        <v>255</v>
      </c>
      <c r="KQ73" s="127">
        <v>240</v>
      </c>
      <c r="KR73" s="127">
        <v>292</v>
      </c>
      <c r="KS73" s="127"/>
      <c r="KT73" s="127">
        <v>246</v>
      </c>
      <c r="KU73" s="127">
        <v>142</v>
      </c>
      <c r="KV73" s="127"/>
      <c r="KW73" s="127"/>
      <c r="KX73" s="127">
        <v>180</v>
      </c>
      <c r="KY73" s="127">
        <v>308</v>
      </c>
      <c r="KZ73" s="127">
        <v>201</v>
      </c>
      <c r="LA73" s="127"/>
      <c r="LB73" s="127"/>
      <c r="LC73" s="127">
        <v>243</v>
      </c>
      <c r="LD73" s="127"/>
      <c r="LE73" s="127"/>
      <c r="LF73" s="127">
        <v>181</v>
      </c>
      <c r="LG73" s="127">
        <v>232</v>
      </c>
      <c r="LH73" s="127"/>
      <c r="LI73" s="127">
        <v>285</v>
      </c>
      <c r="LJ73" s="127">
        <v>354</v>
      </c>
      <c r="LK73" s="127"/>
      <c r="LL73" s="127"/>
      <c r="LM73" s="127"/>
      <c r="LN73" s="127">
        <v>420</v>
      </c>
      <c r="LO73" s="127">
        <v>200</v>
      </c>
      <c r="LP73" s="127">
        <v>258</v>
      </c>
      <c r="LQ73" s="127"/>
      <c r="LR73" s="127"/>
      <c r="LS73" s="127">
        <v>240</v>
      </c>
      <c r="LT73" s="127"/>
      <c r="LU73" s="127"/>
      <c r="LV73" s="127">
        <v>306</v>
      </c>
      <c r="LW73" s="127">
        <v>275</v>
      </c>
      <c r="LX73" s="127">
        <v>306</v>
      </c>
      <c r="LY73" s="127"/>
      <c r="LZ73" s="127">
        <v>252</v>
      </c>
      <c r="MA73" s="127">
        <v>381</v>
      </c>
      <c r="MB73" s="127"/>
      <c r="MC73" s="127">
        <v>242</v>
      </c>
      <c r="MD73" s="127"/>
      <c r="ME73" s="127">
        <v>445</v>
      </c>
      <c r="MF73" s="127"/>
      <c r="MG73" s="127"/>
      <c r="MH73" s="127"/>
      <c r="MI73" s="127"/>
      <c r="MJ73" s="127"/>
      <c r="MK73" s="127">
        <v>356</v>
      </c>
      <c r="ML73" s="127">
        <v>163</v>
      </c>
      <c r="MM73" s="127">
        <v>37</v>
      </c>
      <c r="MN73" s="127"/>
      <c r="MO73" s="127"/>
      <c r="MP73" s="127"/>
      <c r="MR73" s="346">
        <f t="shared" si="12"/>
        <v>37</v>
      </c>
      <c r="MS73" s="346">
        <f t="shared" si="13"/>
        <v>1010</v>
      </c>
      <c r="MT73" s="325">
        <f t="shared" si="11"/>
        <v>252</v>
      </c>
      <c r="MU73" s="772">
        <f t="shared" si="14"/>
        <v>191</v>
      </c>
    </row>
    <row r="74" spans="1:359" ht="43.5" x14ac:dyDescent="0.35">
      <c r="A74" s="280" t="s">
        <v>134</v>
      </c>
      <c r="B74" s="35" t="s">
        <v>6</v>
      </c>
      <c r="C74" s="35" t="s">
        <v>4</v>
      </c>
      <c r="D74" s="60" t="s">
        <v>19</v>
      </c>
      <c r="E74" s="128">
        <f t="shared" si="10"/>
        <v>115.96285714285715</v>
      </c>
      <c r="F74" s="325"/>
      <c r="G74" s="844">
        <v>128</v>
      </c>
      <c r="H74" s="905">
        <v>106</v>
      </c>
      <c r="I74" s="844">
        <v>140</v>
      </c>
      <c r="J74" s="753"/>
      <c r="K74" s="753">
        <v>88</v>
      </c>
      <c r="L74" s="753">
        <v>61</v>
      </c>
      <c r="M74" s="753">
        <v>137.4</v>
      </c>
      <c r="N74" s="666">
        <v>37</v>
      </c>
      <c r="O74" s="753"/>
      <c r="P74" s="878"/>
      <c r="Q74" s="870">
        <v>54</v>
      </c>
      <c r="R74" s="844">
        <v>69.5</v>
      </c>
      <c r="S74" s="298">
        <v>87</v>
      </c>
      <c r="T74" s="666">
        <v>129</v>
      </c>
      <c r="U74" s="891">
        <v>24</v>
      </c>
      <c r="V74" s="663"/>
      <c r="W74" s="809">
        <v>112</v>
      </c>
      <c r="X74" s="666"/>
      <c r="Y74" s="666">
        <v>87</v>
      </c>
      <c r="Z74" s="666">
        <v>77</v>
      </c>
      <c r="AA74" s="753"/>
      <c r="AB74" s="905"/>
      <c r="AC74" s="753"/>
      <c r="AD74" s="394"/>
      <c r="AE74" s="394"/>
      <c r="AF74" s="666"/>
      <c r="AG74" s="135"/>
      <c r="AH74" s="753">
        <v>88</v>
      </c>
      <c r="AI74" s="394"/>
      <c r="AJ74" s="394">
        <v>60</v>
      </c>
      <c r="AK74" s="666">
        <v>139.19999999999999</v>
      </c>
      <c r="AL74" s="394">
        <v>37</v>
      </c>
      <c r="AM74" s="394"/>
      <c r="AN74" s="394">
        <v>169</v>
      </c>
      <c r="AO74" s="584"/>
      <c r="AP74" s="878"/>
      <c r="AQ74" s="394">
        <f>1*60+31</f>
        <v>91</v>
      </c>
      <c r="AR74" s="394">
        <v>81.599999999999994</v>
      </c>
      <c r="AS74" s="844">
        <v>75</v>
      </c>
      <c r="AT74" s="135"/>
      <c r="AU74" s="631">
        <v>120</v>
      </c>
      <c r="AV74" s="559">
        <v>118</v>
      </c>
      <c r="AW74" s="753">
        <v>23</v>
      </c>
      <c r="AX74" s="661">
        <v>132.6</v>
      </c>
      <c r="AY74" s="394"/>
      <c r="AZ74" s="526">
        <v>100</v>
      </c>
      <c r="BA74" s="438">
        <f>11*60+23</f>
        <v>683</v>
      </c>
      <c r="BB74" s="341">
        <v>84</v>
      </c>
      <c r="BC74" s="394"/>
      <c r="BD74" s="666"/>
      <c r="BE74" s="394">
        <v>0</v>
      </c>
      <c r="BF74" s="753"/>
      <c r="BG74" s="243"/>
      <c r="BH74" s="127"/>
      <c r="BI74" s="127"/>
      <c r="BJ74" s="127">
        <v>141</v>
      </c>
      <c r="BK74" s="135">
        <v>131.4</v>
      </c>
      <c r="BL74" s="127"/>
      <c r="BM74" s="135"/>
      <c r="BN74" s="135">
        <v>99</v>
      </c>
      <c r="BO74" s="149">
        <v>402</v>
      </c>
      <c r="BP74" s="878"/>
      <c r="BQ74" s="127"/>
      <c r="BR74" s="127"/>
      <c r="BS74" s="135">
        <v>247</v>
      </c>
      <c r="BT74" s="127">
        <v>129</v>
      </c>
      <c r="BU74" s="127"/>
      <c r="BV74" s="475"/>
      <c r="BW74" s="127"/>
      <c r="BX74" s="127"/>
      <c r="BY74" s="341">
        <v>151</v>
      </c>
      <c r="BZ74" s="374"/>
      <c r="CA74" s="127">
        <v>116</v>
      </c>
      <c r="CB74" s="135">
        <v>150</v>
      </c>
      <c r="CC74" s="127">
        <v>112</v>
      </c>
      <c r="CD74" s="127">
        <v>165</v>
      </c>
      <c r="CE74" s="127"/>
      <c r="CF74" s="559">
        <v>116</v>
      </c>
      <c r="CG74" s="127"/>
      <c r="CH74" s="661">
        <v>124.8</v>
      </c>
      <c r="CI74" s="434"/>
      <c r="CJ74" s="414">
        <v>226</v>
      </c>
      <c r="CK74" s="341"/>
      <c r="CL74" s="135">
        <v>85</v>
      </c>
      <c r="CM74" s="394"/>
      <c r="CN74" s="127">
        <v>148</v>
      </c>
      <c r="CO74" s="135"/>
      <c r="CP74" s="127"/>
      <c r="CQ74" s="394">
        <v>0</v>
      </c>
      <c r="CR74" s="127"/>
      <c r="CS74" s="127">
        <v>30</v>
      </c>
      <c r="CT74" s="127">
        <v>138</v>
      </c>
      <c r="CU74" s="127"/>
      <c r="CV74" s="753"/>
      <c r="CW74" s="127"/>
      <c r="CX74" s="127"/>
      <c r="CY74" s="127"/>
      <c r="CZ74" s="127">
        <v>76</v>
      </c>
      <c r="DA74" s="127"/>
      <c r="DB74" s="127">
        <v>501</v>
      </c>
      <c r="DC74" s="127">
        <v>130</v>
      </c>
      <c r="DD74" s="127">
        <v>38</v>
      </c>
      <c r="DE74" s="127">
        <v>252</v>
      </c>
      <c r="DF74" s="127">
        <v>363</v>
      </c>
      <c r="DG74" s="883"/>
      <c r="DH74" s="127">
        <v>33</v>
      </c>
      <c r="DI74" s="127"/>
      <c r="DJ74" s="127">
        <v>46</v>
      </c>
      <c r="DK74" s="127"/>
      <c r="DL74" s="127">
        <v>99</v>
      </c>
      <c r="DM74" s="127">
        <v>183</v>
      </c>
      <c r="DN74" s="127">
        <v>112</v>
      </c>
      <c r="DO74" s="127"/>
      <c r="DP74" s="127"/>
      <c r="DQ74" s="127"/>
      <c r="DR74" s="127">
        <v>92</v>
      </c>
      <c r="DS74" s="127">
        <v>144</v>
      </c>
      <c r="DT74" s="127">
        <v>123</v>
      </c>
      <c r="DU74" s="127">
        <v>72</v>
      </c>
      <c r="DV74" s="127">
        <v>146</v>
      </c>
      <c r="DW74" s="127"/>
      <c r="DX74" s="127">
        <v>188</v>
      </c>
      <c r="DY74" s="127"/>
      <c r="DZ74" s="127"/>
      <c r="EA74" s="127">
        <v>189</v>
      </c>
      <c r="EB74" s="127"/>
      <c r="EC74" s="127">
        <v>106</v>
      </c>
      <c r="ED74" s="127">
        <v>118</v>
      </c>
      <c r="EE74" s="127">
        <v>3</v>
      </c>
      <c r="EF74" s="127"/>
      <c r="EG74" s="127">
        <v>68</v>
      </c>
      <c r="EH74" s="127"/>
      <c r="EI74" s="127">
        <v>113</v>
      </c>
      <c r="EJ74" s="127"/>
      <c r="EK74" s="127">
        <v>211</v>
      </c>
      <c r="EL74" s="127">
        <v>111</v>
      </c>
      <c r="EM74" s="127"/>
      <c r="EN74" s="127"/>
      <c r="EO74" s="127"/>
      <c r="EP74" s="127"/>
      <c r="EQ74" s="127"/>
      <c r="ER74" s="127">
        <v>115</v>
      </c>
      <c r="ES74" s="127"/>
      <c r="ET74" s="127"/>
      <c r="EU74" s="127"/>
      <c r="EV74" s="127">
        <v>96</v>
      </c>
      <c r="EW74" s="127">
        <v>127</v>
      </c>
      <c r="EX74" s="127">
        <v>37</v>
      </c>
      <c r="EY74" s="127"/>
      <c r="EZ74" s="753"/>
      <c r="FA74" s="127"/>
      <c r="FB74" s="127"/>
      <c r="FC74" s="127"/>
      <c r="FD74" s="127"/>
      <c r="FE74" s="127">
        <v>71</v>
      </c>
      <c r="FF74" s="127"/>
      <c r="FG74" s="127">
        <v>346</v>
      </c>
      <c r="FH74" s="127">
        <v>109</v>
      </c>
      <c r="FI74" s="127"/>
      <c r="FJ74" s="127">
        <v>220</v>
      </c>
      <c r="FK74" s="127"/>
      <c r="FL74" s="127"/>
      <c r="FM74" s="127">
        <v>55</v>
      </c>
      <c r="FN74" s="127">
        <v>111</v>
      </c>
      <c r="FO74" s="127">
        <v>209</v>
      </c>
      <c r="FP74" s="127"/>
      <c r="FQ74" s="127"/>
      <c r="FR74" s="127"/>
      <c r="FS74" s="127"/>
      <c r="FT74" s="127"/>
      <c r="FU74" s="127">
        <v>355</v>
      </c>
      <c r="FV74" s="127">
        <v>117</v>
      </c>
      <c r="FW74" s="127">
        <v>111</v>
      </c>
      <c r="FX74" s="127"/>
      <c r="FY74" s="127"/>
      <c r="FZ74" s="127"/>
      <c r="GA74" s="127">
        <v>82</v>
      </c>
      <c r="GB74" s="127"/>
      <c r="GC74" s="127">
        <v>88</v>
      </c>
      <c r="GD74" s="127">
        <v>146</v>
      </c>
      <c r="GE74" s="127">
        <v>66</v>
      </c>
      <c r="GF74" s="127">
        <v>133</v>
      </c>
      <c r="GG74" s="127"/>
      <c r="GH74" s="127"/>
      <c r="GI74" s="127">
        <v>92</v>
      </c>
      <c r="GJ74" s="127">
        <v>116</v>
      </c>
      <c r="GK74" s="127"/>
      <c r="GL74" s="127">
        <v>3</v>
      </c>
      <c r="GM74" s="127"/>
      <c r="GN74" s="127">
        <v>65</v>
      </c>
      <c r="GO74" s="127">
        <v>83</v>
      </c>
      <c r="GP74" s="127">
        <v>92</v>
      </c>
      <c r="GQ74" s="127"/>
      <c r="GR74" s="127">
        <v>217</v>
      </c>
      <c r="GS74" s="127">
        <v>115</v>
      </c>
      <c r="GT74" s="127">
        <v>106</v>
      </c>
      <c r="GU74" s="127">
        <v>50</v>
      </c>
      <c r="GV74" s="127"/>
      <c r="GW74" s="127">
        <v>112</v>
      </c>
      <c r="GX74" s="127">
        <v>51</v>
      </c>
      <c r="GY74" s="127"/>
      <c r="GZ74" s="127"/>
      <c r="HA74" s="127"/>
      <c r="HB74" s="127"/>
      <c r="HC74" s="127"/>
      <c r="HD74" s="127">
        <v>91</v>
      </c>
      <c r="HE74" s="127">
        <v>160</v>
      </c>
      <c r="HF74" s="127">
        <v>492</v>
      </c>
      <c r="HG74" s="127"/>
      <c r="HH74" s="127"/>
      <c r="HI74" s="127"/>
      <c r="HJ74" s="127">
        <v>77</v>
      </c>
      <c r="HK74" s="127"/>
      <c r="HL74" s="127"/>
      <c r="HM74" s="127"/>
      <c r="HN74" s="127">
        <v>180</v>
      </c>
      <c r="HO74" s="127">
        <v>77</v>
      </c>
      <c r="HP74" s="127">
        <v>123</v>
      </c>
      <c r="HQ74" s="127">
        <v>64</v>
      </c>
      <c r="HR74" s="127">
        <v>144</v>
      </c>
      <c r="HS74" s="127">
        <v>60</v>
      </c>
      <c r="HT74" s="127"/>
      <c r="HU74" s="127"/>
      <c r="HV74" s="127">
        <v>38</v>
      </c>
      <c r="HW74" s="127">
        <v>64</v>
      </c>
      <c r="HX74" s="127"/>
      <c r="HY74" s="127">
        <v>133</v>
      </c>
      <c r="HZ74" s="127"/>
      <c r="IA74" s="127"/>
      <c r="IB74" s="127">
        <v>76</v>
      </c>
      <c r="IC74" s="127"/>
      <c r="ID74" s="127">
        <v>80</v>
      </c>
      <c r="IE74" s="127"/>
      <c r="IF74" s="127">
        <v>194</v>
      </c>
      <c r="IG74" s="127"/>
      <c r="IH74" s="127">
        <v>72</v>
      </c>
      <c r="II74" s="127">
        <v>20</v>
      </c>
      <c r="IJ74" s="127">
        <v>36</v>
      </c>
      <c r="IK74" s="127">
        <v>104</v>
      </c>
      <c r="IL74" s="127">
        <v>60</v>
      </c>
      <c r="IM74" s="127"/>
      <c r="IN74" s="127"/>
      <c r="IO74" s="127"/>
      <c r="IP74" s="127"/>
      <c r="IQ74" s="127"/>
      <c r="IR74" s="127"/>
      <c r="IS74" s="127"/>
      <c r="IT74" s="127">
        <v>47</v>
      </c>
      <c r="IU74" s="127">
        <v>46</v>
      </c>
      <c r="IV74" s="127">
        <v>61</v>
      </c>
      <c r="IW74" s="127">
        <v>122</v>
      </c>
      <c r="IX74" s="127"/>
      <c r="IY74" s="127"/>
      <c r="IZ74" s="127"/>
      <c r="JA74" s="127">
        <v>155</v>
      </c>
      <c r="JB74" s="127"/>
      <c r="JC74" s="127"/>
      <c r="JD74" s="127">
        <v>52</v>
      </c>
      <c r="JE74" s="127"/>
      <c r="JF74" s="127"/>
      <c r="JG74" s="127"/>
      <c r="JH74" s="127">
        <v>79</v>
      </c>
      <c r="JI74" s="127"/>
      <c r="JJ74" s="127">
        <v>210</v>
      </c>
      <c r="JK74" s="127"/>
      <c r="JL74" s="127">
        <v>126</v>
      </c>
      <c r="JM74" s="127"/>
      <c r="JN74" s="127"/>
      <c r="JO74" s="127"/>
      <c r="JP74" s="127"/>
      <c r="JQ74" s="127"/>
      <c r="JR74" s="127"/>
      <c r="JS74" s="127"/>
      <c r="JT74" s="127">
        <v>66</v>
      </c>
      <c r="JU74" s="127">
        <v>126</v>
      </c>
      <c r="JV74" s="127"/>
      <c r="JW74" s="127">
        <v>93</v>
      </c>
      <c r="JX74" s="127"/>
      <c r="JY74" s="127">
        <v>208</v>
      </c>
      <c r="JZ74" s="127">
        <v>103</v>
      </c>
      <c r="KA74" s="127">
        <v>66</v>
      </c>
      <c r="KB74" s="127">
        <v>60</v>
      </c>
      <c r="KC74" s="127"/>
      <c r="KD74" s="127"/>
      <c r="KE74" s="127"/>
      <c r="KF74" s="127">
        <v>30</v>
      </c>
      <c r="KG74" s="127">
        <v>110</v>
      </c>
      <c r="KH74" s="127">
        <v>360</v>
      </c>
      <c r="KI74" s="127"/>
      <c r="KJ74" s="127"/>
      <c r="KK74" s="127">
        <v>83</v>
      </c>
      <c r="KL74" s="127">
        <v>123</v>
      </c>
      <c r="KM74" s="127"/>
      <c r="KN74" s="127">
        <v>3</v>
      </c>
      <c r="KO74" s="127"/>
      <c r="KP74" s="127">
        <v>43</v>
      </c>
      <c r="KQ74" s="127">
        <v>180</v>
      </c>
      <c r="KR74" s="127">
        <v>121</v>
      </c>
      <c r="KS74" s="127"/>
      <c r="KT74" s="127">
        <v>38</v>
      </c>
      <c r="KU74" s="127"/>
      <c r="KV74" s="127"/>
      <c r="KW74" s="127"/>
      <c r="KX74" s="127">
        <v>15</v>
      </c>
      <c r="KY74" s="127">
        <v>160</v>
      </c>
      <c r="KZ74" s="127">
        <v>75</v>
      </c>
      <c r="LA74" s="127"/>
      <c r="LB74" s="127"/>
      <c r="LC74" s="127">
        <v>68</v>
      </c>
      <c r="LD74" s="127">
        <v>87</v>
      </c>
      <c r="LE74" s="127"/>
      <c r="LF74" s="127">
        <v>107</v>
      </c>
      <c r="LG74" s="127">
        <v>92</v>
      </c>
      <c r="LH74" s="127"/>
      <c r="LI74" s="127">
        <v>35</v>
      </c>
      <c r="LJ74" s="127">
        <v>76</v>
      </c>
      <c r="LK74" s="127"/>
      <c r="LL74" s="127"/>
      <c r="LM74" s="127"/>
      <c r="LN74" s="127">
        <v>60</v>
      </c>
      <c r="LO74" s="127">
        <v>97</v>
      </c>
      <c r="LP74" s="127">
        <v>51</v>
      </c>
      <c r="LQ74" s="127"/>
      <c r="LR74" s="127"/>
      <c r="LS74" s="127">
        <v>130</v>
      </c>
      <c r="LT74" s="127"/>
      <c r="LU74" s="127"/>
      <c r="LV74" s="127">
        <v>132</v>
      </c>
      <c r="LW74" s="127">
        <v>110</v>
      </c>
      <c r="LX74" s="127">
        <v>68</v>
      </c>
      <c r="LY74" s="127"/>
      <c r="LZ74" s="127">
        <v>121</v>
      </c>
      <c r="MA74" s="127"/>
      <c r="MB74" s="127"/>
      <c r="MC74" s="127">
        <v>113</v>
      </c>
      <c r="MD74" s="127"/>
      <c r="ME74" s="127">
        <v>143</v>
      </c>
      <c r="MF74" s="127"/>
      <c r="MG74" s="127"/>
      <c r="MH74" s="127"/>
      <c r="MI74" s="127"/>
      <c r="MJ74" s="127"/>
      <c r="MK74" s="127">
        <v>83</v>
      </c>
      <c r="ML74" s="127">
        <v>115</v>
      </c>
      <c r="MM74" s="127">
        <v>37</v>
      </c>
      <c r="MN74" s="127"/>
      <c r="MO74" s="127"/>
      <c r="MP74" s="127"/>
      <c r="MR74" s="346">
        <f t="shared" si="12"/>
        <v>0</v>
      </c>
      <c r="MS74" s="346">
        <f t="shared" si="13"/>
        <v>683</v>
      </c>
      <c r="MT74" s="325">
        <f t="shared" si="11"/>
        <v>104</v>
      </c>
      <c r="MU74" s="772">
        <f t="shared" si="14"/>
        <v>175</v>
      </c>
    </row>
    <row r="75" spans="1:359" ht="29" x14ac:dyDescent="0.35">
      <c r="A75" s="280" t="s">
        <v>135</v>
      </c>
      <c r="B75" s="35" t="s">
        <v>62</v>
      </c>
      <c r="C75" s="35" t="s">
        <v>4</v>
      </c>
      <c r="D75" s="55" t="s">
        <v>51</v>
      </c>
      <c r="E75" s="128">
        <f t="shared" si="10"/>
        <v>7828.4642857142853</v>
      </c>
      <c r="F75" s="325"/>
      <c r="G75" s="839">
        <v>20117</v>
      </c>
      <c r="H75" s="905">
        <v>364</v>
      </c>
      <c r="I75" s="844">
        <v>1577</v>
      </c>
      <c r="J75" s="753"/>
      <c r="K75" s="753">
        <v>266</v>
      </c>
      <c r="L75" s="753">
        <v>286</v>
      </c>
      <c r="M75" s="753">
        <v>44206</v>
      </c>
      <c r="N75" s="666">
        <v>592</v>
      </c>
      <c r="O75" s="753"/>
      <c r="P75" s="883"/>
      <c r="Q75" s="870">
        <v>426</v>
      </c>
      <c r="R75" s="844">
        <v>705</v>
      </c>
      <c r="S75" s="753">
        <v>461</v>
      </c>
      <c r="T75" s="661">
        <v>18199</v>
      </c>
      <c r="U75" s="883"/>
      <c r="V75" s="663">
        <v>60242</v>
      </c>
      <c r="W75" s="809">
        <v>441</v>
      </c>
      <c r="X75" s="661">
        <v>1637</v>
      </c>
      <c r="Y75" s="661">
        <v>5660</v>
      </c>
      <c r="Z75" s="666">
        <v>206</v>
      </c>
      <c r="AA75" s="748">
        <v>1268</v>
      </c>
      <c r="AB75" s="905">
        <v>572</v>
      </c>
      <c r="AC75" s="748">
        <v>22527</v>
      </c>
      <c r="AD75" s="394"/>
      <c r="AE75" s="324">
        <v>1560</v>
      </c>
      <c r="AF75" s="666"/>
      <c r="AG75" s="135"/>
      <c r="AH75" s="753">
        <v>273</v>
      </c>
      <c r="AI75" s="324"/>
      <c r="AJ75" s="394">
        <v>325</v>
      </c>
      <c r="AK75" s="666">
        <v>44576</v>
      </c>
      <c r="AL75" s="394">
        <v>525</v>
      </c>
      <c r="AM75" s="394"/>
      <c r="AN75" s="391">
        <v>24131</v>
      </c>
      <c r="AO75" s="584"/>
      <c r="AP75" s="878">
        <v>1265</v>
      </c>
      <c r="AQ75" s="324">
        <v>2134</v>
      </c>
      <c r="AR75" s="324">
        <v>1326</v>
      </c>
      <c r="AS75" s="844">
        <v>534</v>
      </c>
      <c r="AT75" s="135"/>
      <c r="AU75" s="631">
        <v>638</v>
      </c>
      <c r="AV75" s="554">
        <v>24641</v>
      </c>
      <c r="AW75" s="748">
        <v>2089</v>
      </c>
      <c r="AX75" s="661">
        <v>4937</v>
      </c>
      <c r="AY75" s="391">
        <v>59727</v>
      </c>
      <c r="AZ75" s="526">
        <v>543</v>
      </c>
      <c r="BA75" s="434">
        <v>265</v>
      </c>
      <c r="BB75" s="324">
        <v>5506</v>
      </c>
      <c r="BC75" s="324">
        <v>201</v>
      </c>
      <c r="BD75" s="661">
        <v>1152</v>
      </c>
      <c r="BE75" s="324">
        <v>23284</v>
      </c>
      <c r="BF75" s="753"/>
      <c r="BG75" s="243">
        <v>934</v>
      </c>
      <c r="BH75" s="127"/>
      <c r="BI75" s="130">
        <v>2960</v>
      </c>
      <c r="BJ75" s="127">
        <v>623</v>
      </c>
      <c r="BK75" s="129">
        <v>46051</v>
      </c>
      <c r="BL75" s="127"/>
      <c r="BM75" s="135"/>
      <c r="BN75" s="129">
        <v>14756</v>
      </c>
      <c r="BO75" s="125">
        <v>29925</v>
      </c>
      <c r="BP75" s="878">
        <v>1085</v>
      </c>
      <c r="BQ75" s="127"/>
      <c r="BR75" s="127">
        <v>1595</v>
      </c>
      <c r="BS75" s="135">
        <v>698</v>
      </c>
      <c r="BT75" s="130">
        <v>2466</v>
      </c>
      <c r="BU75" s="127"/>
      <c r="BV75" s="475"/>
      <c r="BW75" s="127"/>
      <c r="BX75" s="127"/>
      <c r="BY75" s="341">
        <v>4606</v>
      </c>
      <c r="BZ75" s="374"/>
      <c r="CA75" s="127">
        <v>2453</v>
      </c>
      <c r="CB75" s="149">
        <v>35573</v>
      </c>
      <c r="CC75" s="127">
        <v>110</v>
      </c>
      <c r="CD75" s="127">
        <v>272</v>
      </c>
      <c r="CE75" s="127"/>
      <c r="CF75" s="554">
        <v>25772</v>
      </c>
      <c r="CG75" s="127"/>
      <c r="CH75" s="661">
        <v>4550</v>
      </c>
      <c r="CI75" s="536">
        <v>56143</v>
      </c>
      <c r="CJ75" s="408">
        <v>76497</v>
      </c>
      <c r="CK75" s="341"/>
      <c r="CL75" s="135">
        <v>5670</v>
      </c>
      <c r="CM75" s="394">
        <v>1068</v>
      </c>
      <c r="CN75" s="127">
        <v>597</v>
      </c>
      <c r="CO75" s="156">
        <v>1313</v>
      </c>
      <c r="CP75" s="130">
        <v>2967</v>
      </c>
      <c r="CQ75" s="324">
        <v>21533</v>
      </c>
      <c r="CR75" s="127">
        <v>501</v>
      </c>
      <c r="CS75" s="127">
        <v>30</v>
      </c>
      <c r="CT75" s="130">
        <v>35913</v>
      </c>
      <c r="CU75" s="127"/>
      <c r="CV75" s="753"/>
      <c r="CW75" s="127">
        <v>549</v>
      </c>
      <c r="CX75" s="130">
        <v>3213</v>
      </c>
      <c r="CY75" s="127"/>
      <c r="CZ75" s="127">
        <v>305</v>
      </c>
      <c r="DA75" s="127"/>
      <c r="DB75" s="130">
        <v>3699</v>
      </c>
      <c r="DC75" s="130">
        <v>45668</v>
      </c>
      <c r="DD75" s="127"/>
      <c r="DE75" s="127">
        <v>690</v>
      </c>
      <c r="DF75" s="127"/>
      <c r="DG75" s="878">
        <v>1058</v>
      </c>
      <c r="DH75" s="127">
        <v>517</v>
      </c>
      <c r="DI75" s="127">
        <v>526</v>
      </c>
      <c r="DJ75" s="130">
        <v>3212</v>
      </c>
      <c r="DK75" s="130">
        <v>1680</v>
      </c>
      <c r="DL75" s="130">
        <v>2637</v>
      </c>
      <c r="DM75" s="130">
        <v>22285</v>
      </c>
      <c r="DN75" s="127">
        <v>227</v>
      </c>
      <c r="DO75" s="127"/>
      <c r="DP75" s="127">
        <v>735</v>
      </c>
      <c r="DQ75" s="127"/>
      <c r="DR75" s="127">
        <v>51</v>
      </c>
      <c r="DS75" s="130">
        <v>4637</v>
      </c>
      <c r="DT75" s="127">
        <v>732</v>
      </c>
      <c r="DU75" s="130">
        <v>12977</v>
      </c>
      <c r="DV75" s="130">
        <v>39195</v>
      </c>
      <c r="DW75" s="127">
        <v>557</v>
      </c>
      <c r="DX75" s="127">
        <v>235</v>
      </c>
      <c r="DY75" s="130">
        <v>9113</v>
      </c>
      <c r="DZ75" s="127"/>
      <c r="EA75" s="127">
        <v>309</v>
      </c>
      <c r="EB75" s="127">
        <v>522</v>
      </c>
      <c r="EC75" s="127">
        <v>389</v>
      </c>
      <c r="ED75" s="130">
        <v>25808</v>
      </c>
      <c r="EE75" s="130">
        <v>1204</v>
      </c>
      <c r="EF75" s="127"/>
      <c r="EG75" s="130">
        <v>2033</v>
      </c>
      <c r="EH75" s="127"/>
      <c r="EI75" s="127">
        <v>649</v>
      </c>
      <c r="EJ75" s="127"/>
      <c r="EK75" s="130">
        <v>79282</v>
      </c>
      <c r="EL75" s="130">
        <v>5260</v>
      </c>
      <c r="EM75" s="127"/>
      <c r="EN75" s="127"/>
      <c r="EO75" s="127"/>
      <c r="EP75" s="130">
        <v>2591</v>
      </c>
      <c r="EQ75" s="127"/>
      <c r="ER75" s="130">
        <v>20892</v>
      </c>
      <c r="ES75" s="127">
        <v>491</v>
      </c>
      <c r="ET75" s="127"/>
      <c r="EU75" s="127">
        <v>403</v>
      </c>
      <c r="EV75" s="130">
        <v>2066</v>
      </c>
      <c r="EW75" s="130">
        <v>38789</v>
      </c>
      <c r="EX75" s="127">
        <v>34</v>
      </c>
      <c r="EY75" s="127"/>
      <c r="EZ75" s="753"/>
      <c r="FA75" s="127">
        <v>878</v>
      </c>
      <c r="FB75" s="130">
        <v>3043</v>
      </c>
      <c r="FC75" s="127"/>
      <c r="FD75" s="127"/>
      <c r="FE75" s="127">
        <v>255</v>
      </c>
      <c r="FF75" s="130">
        <v>4283</v>
      </c>
      <c r="FG75" s="130">
        <v>4130</v>
      </c>
      <c r="FH75" s="130">
        <v>48521</v>
      </c>
      <c r="FI75" s="127"/>
      <c r="FJ75" s="127">
        <v>828</v>
      </c>
      <c r="FK75" s="127"/>
      <c r="FL75" s="127"/>
      <c r="FM75" s="127">
        <v>969</v>
      </c>
      <c r="FN75" s="130">
        <v>3784</v>
      </c>
      <c r="FO75" s="130">
        <v>8933</v>
      </c>
      <c r="FP75" s="127">
        <v>302</v>
      </c>
      <c r="FQ75" s="127">
        <v>518</v>
      </c>
      <c r="FR75" s="130">
        <v>1595</v>
      </c>
      <c r="FS75" s="127">
        <v>815</v>
      </c>
      <c r="FT75" s="127">
        <v>536</v>
      </c>
      <c r="FU75" s="127"/>
      <c r="FV75" s="130">
        <v>2620</v>
      </c>
      <c r="FW75" s="127">
        <v>295</v>
      </c>
      <c r="FX75" s="127"/>
      <c r="FY75" s="127">
        <v>671</v>
      </c>
      <c r="FZ75" s="127"/>
      <c r="GA75" s="130">
        <v>2469</v>
      </c>
      <c r="GB75" s="127"/>
      <c r="GC75" s="127">
        <v>581</v>
      </c>
      <c r="GD75" s="127"/>
      <c r="GE75" s="130">
        <v>12790</v>
      </c>
      <c r="GF75" s="130">
        <v>38428</v>
      </c>
      <c r="GG75" s="127">
        <v>522</v>
      </c>
      <c r="GH75" s="127">
        <v>510</v>
      </c>
      <c r="GI75" s="127">
        <v>410</v>
      </c>
      <c r="GJ75" s="130">
        <v>30337</v>
      </c>
      <c r="GK75" s="127"/>
      <c r="GL75" s="130">
        <v>1294</v>
      </c>
      <c r="GM75" s="127"/>
      <c r="GN75" s="127"/>
      <c r="GO75" s="130">
        <v>13569</v>
      </c>
      <c r="GP75" s="127">
        <v>626</v>
      </c>
      <c r="GQ75" s="127"/>
      <c r="GR75" s="130">
        <v>79282</v>
      </c>
      <c r="GS75" s="130">
        <v>8645</v>
      </c>
      <c r="GT75" s="130">
        <v>5563</v>
      </c>
      <c r="GU75" s="130">
        <v>1034</v>
      </c>
      <c r="GV75" s="127"/>
      <c r="GW75" s="130">
        <v>2471</v>
      </c>
      <c r="GX75" s="130">
        <v>2072</v>
      </c>
      <c r="GY75" s="127"/>
      <c r="GZ75" s="127"/>
      <c r="HA75" s="127"/>
      <c r="HB75" s="127"/>
      <c r="HC75" s="127"/>
      <c r="HD75" s="130">
        <v>20899</v>
      </c>
      <c r="HE75" s="127"/>
      <c r="HF75" s="127">
        <v>462</v>
      </c>
      <c r="HG75" s="127"/>
      <c r="HH75" s="127">
        <v>332</v>
      </c>
      <c r="HI75" s="130">
        <v>1462</v>
      </c>
      <c r="HJ75" s="130">
        <v>2071</v>
      </c>
      <c r="HK75" s="127">
        <v>565</v>
      </c>
      <c r="HL75" s="130">
        <v>1108</v>
      </c>
      <c r="HM75" s="127"/>
      <c r="HN75" s="127">
        <v>268</v>
      </c>
      <c r="HO75" s="130">
        <v>1968</v>
      </c>
      <c r="HP75" s="130">
        <v>41817</v>
      </c>
      <c r="HQ75" s="127">
        <v>80</v>
      </c>
      <c r="HR75" s="130">
        <v>3974</v>
      </c>
      <c r="HS75" s="130">
        <v>2435</v>
      </c>
      <c r="HT75" s="127">
        <v>595</v>
      </c>
      <c r="HU75" s="127">
        <v>37</v>
      </c>
      <c r="HV75" s="325">
        <v>1818</v>
      </c>
      <c r="HW75" s="130">
        <v>1240</v>
      </c>
      <c r="HX75" s="127"/>
      <c r="HY75" s="127">
        <v>394</v>
      </c>
      <c r="HZ75" s="127">
        <v>92</v>
      </c>
      <c r="IA75" s="127"/>
      <c r="IB75" s="130">
        <v>2419</v>
      </c>
      <c r="IC75" s="127"/>
      <c r="ID75" s="127">
        <v>260</v>
      </c>
      <c r="IE75" s="130">
        <v>4316</v>
      </c>
      <c r="IF75" s="130">
        <v>4518</v>
      </c>
      <c r="IG75" s="130">
        <v>2422</v>
      </c>
      <c r="IH75" s="130">
        <v>2575</v>
      </c>
      <c r="II75" s="127">
        <v>250</v>
      </c>
      <c r="IJ75" s="127">
        <v>594</v>
      </c>
      <c r="IK75" s="130">
        <v>51228</v>
      </c>
      <c r="IL75" s="127">
        <v>758</v>
      </c>
      <c r="IM75" s="127"/>
      <c r="IN75" s="127">
        <v>71</v>
      </c>
      <c r="IO75" s="127">
        <v>909</v>
      </c>
      <c r="IP75" s="127"/>
      <c r="IQ75" s="127">
        <v>694</v>
      </c>
      <c r="IR75" s="127">
        <v>603</v>
      </c>
      <c r="IS75" s="127">
        <v>995</v>
      </c>
      <c r="IT75" s="130">
        <v>3150</v>
      </c>
      <c r="IU75" s="127"/>
      <c r="IV75" s="130">
        <v>1082</v>
      </c>
      <c r="IW75" s="130">
        <v>3839</v>
      </c>
      <c r="IX75" s="127">
        <v>736</v>
      </c>
      <c r="IY75" s="127">
        <v>662</v>
      </c>
      <c r="IZ75" s="130">
        <v>1878</v>
      </c>
      <c r="JA75" s="130">
        <v>1719</v>
      </c>
      <c r="JB75" s="127"/>
      <c r="JC75" s="127">
        <v>773</v>
      </c>
      <c r="JD75" s="127">
        <v>385</v>
      </c>
      <c r="JE75" s="127"/>
      <c r="JF75" s="127">
        <v>612</v>
      </c>
      <c r="JG75" s="127">
        <v>113</v>
      </c>
      <c r="JH75" s="130">
        <v>2971</v>
      </c>
      <c r="JI75" s="127"/>
      <c r="JJ75" s="130">
        <v>25851</v>
      </c>
      <c r="JK75" s="127">
        <v>503</v>
      </c>
      <c r="JL75" s="127">
        <v>235</v>
      </c>
      <c r="JM75" s="127"/>
      <c r="JN75" s="127"/>
      <c r="JO75" s="127">
        <v>32</v>
      </c>
      <c r="JP75" s="127"/>
      <c r="JQ75" s="127">
        <v>721</v>
      </c>
      <c r="JR75" s="127"/>
      <c r="JS75" s="127">
        <v>254</v>
      </c>
      <c r="JT75" s="130">
        <v>1921</v>
      </c>
      <c r="JU75" s="130">
        <v>2449</v>
      </c>
      <c r="JV75" s="127"/>
      <c r="JW75" s="127">
        <v>570</v>
      </c>
      <c r="JX75" s="127"/>
      <c r="JY75" s="130">
        <v>6014</v>
      </c>
      <c r="JZ75" s="130">
        <v>5424</v>
      </c>
      <c r="KA75" s="130">
        <v>13760</v>
      </c>
      <c r="KB75" s="130">
        <v>40501</v>
      </c>
      <c r="KC75" s="127">
        <v>457</v>
      </c>
      <c r="KD75" s="127"/>
      <c r="KE75" s="127"/>
      <c r="KF75" s="127">
        <v>331</v>
      </c>
      <c r="KG75" s="127">
        <v>309</v>
      </c>
      <c r="KH75" s="130">
        <v>14525</v>
      </c>
      <c r="KI75" s="127">
        <v>551</v>
      </c>
      <c r="KJ75" s="127">
        <v>669</v>
      </c>
      <c r="KK75" s="127">
        <v>710</v>
      </c>
      <c r="KL75" s="130">
        <v>33548</v>
      </c>
      <c r="KM75" s="127"/>
      <c r="KN75" s="130">
        <v>1327</v>
      </c>
      <c r="KO75" s="127"/>
      <c r="KP75" s="127"/>
      <c r="KQ75" s="127"/>
      <c r="KR75" s="130">
        <v>4248</v>
      </c>
      <c r="KS75" s="130">
        <v>61419</v>
      </c>
      <c r="KT75" s="127">
        <v>441</v>
      </c>
      <c r="KU75" s="130">
        <v>1056</v>
      </c>
      <c r="KV75" s="127"/>
      <c r="KW75" s="127"/>
      <c r="KX75" s="127">
        <v>113</v>
      </c>
      <c r="KY75" s="130">
        <v>29772</v>
      </c>
      <c r="KZ75" s="130">
        <v>5157</v>
      </c>
      <c r="LA75" s="130">
        <v>1221</v>
      </c>
      <c r="LB75" s="127">
        <v>29</v>
      </c>
      <c r="LC75" s="127"/>
      <c r="LD75" s="130">
        <v>13326</v>
      </c>
      <c r="LE75" s="130">
        <v>1304</v>
      </c>
      <c r="LF75" s="127">
        <v>521</v>
      </c>
      <c r="LG75" s="130">
        <v>2627</v>
      </c>
      <c r="LH75" s="127">
        <v>508</v>
      </c>
      <c r="LI75" s="127">
        <v>389</v>
      </c>
      <c r="LJ75" s="130">
        <v>79994</v>
      </c>
      <c r="LK75" s="130">
        <v>1940</v>
      </c>
      <c r="LL75" s="127">
        <v>853</v>
      </c>
      <c r="LM75" s="127"/>
      <c r="LN75" s="130">
        <v>8458</v>
      </c>
      <c r="LO75" s="130">
        <v>6079</v>
      </c>
      <c r="LP75" s="130">
        <v>1052</v>
      </c>
      <c r="LQ75" s="127">
        <v>767</v>
      </c>
      <c r="LR75" s="127">
        <v>563</v>
      </c>
      <c r="LS75" s="130">
        <v>3633</v>
      </c>
      <c r="LT75" s="130">
        <v>1624</v>
      </c>
      <c r="LU75" s="127">
        <v>426</v>
      </c>
      <c r="LV75" s="130">
        <v>2520</v>
      </c>
      <c r="LW75" s="130">
        <v>2834</v>
      </c>
      <c r="LX75" s="127">
        <v>693</v>
      </c>
      <c r="LY75" s="127"/>
      <c r="LZ75" s="127">
        <v>336</v>
      </c>
      <c r="MA75" s="130">
        <v>13242</v>
      </c>
      <c r="MB75" s="127"/>
      <c r="MC75" s="130">
        <v>2523</v>
      </c>
      <c r="MD75" s="127"/>
      <c r="ME75" s="130">
        <v>1330</v>
      </c>
      <c r="MF75" s="127">
        <v>439</v>
      </c>
      <c r="MG75" s="127"/>
      <c r="MH75" s="127">
        <v>101</v>
      </c>
      <c r="MI75" s="127">
        <v>401</v>
      </c>
      <c r="MJ75" s="127"/>
      <c r="MK75" s="130">
        <v>21623</v>
      </c>
      <c r="ML75" s="127">
        <v>239</v>
      </c>
      <c r="MM75" s="127">
        <v>273</v>
      </c>
      <c r="MN75" s="127">
        <v>458</v>
      </c>
      <c r="MO75" s="127">
        <v>225</v>
      </c>
      <c r="MP75" s="127">
        <v>361</v>
      </c>
      <c r="MR75" s="346">
        <f t="shared" si="12"/>
        <v>29</v>
      </c>
      <c r="MS75" s="346">
        <f t="shared" si="13"/>
        <v>79994</v>
      </c>
      <c r="MT75" s="325">
        <f t="shared" si="11"/>
        <v>1230.5</v>
      </c>
      <c r="MU75" s="772">
        <f t="shared" si="14"/>
        <v>252</v>
      </c>
    </row>
    <row r="76" spans="1:359" ht="29" x14ac:dyDescent="0.35">
      <c r="A76" s="280" t="s">
        <v>136</v>
      </c>
      <c r="B76" s="35" t="s">
        <v>62</v>
      </c>
      <c r="C76" s="35" t="s">
        <v>4</v>
      </c>
      <c r="D76" s="55" t="s">
        <v>52</v>
      </c>
      <c r="E76" s="128">
        <f t="shared" si="10"/>
        <v>1193.4651162790697</v>
      </c>
      <c r="F76" s="325"/>
      <c r="G76" s="839">
        <v>4130</v>
      </c>
      <c r="H76" s="905">
        <v>210</v>
      </c>
      <c r="I76" s="844">
        <v>56</v>
      </c>
      <c r="J76" s="753"/>
      <c r="K76" s="753">
        <v>21</v>
      </c>
      <c r="L76" s="753">
        <v>91</v>
      </c>
      <c r="M76" s="753">
        <v>9022</v>
      </c>
      <c r="N76" s="666">
        <v>170</v>
      </c>
      <c r="O76" s="753"/>
      <c r="P76" s="883"/>
      <c r="Q76" s="870">
        <v>32</v>
      </c>
      <c r="R76" s="844">
        <v>45</v>
      </c>
      <c r="S76" s="753">
        <v>42</v>
      </c>
      <c r="T76" s="661">
        <v>3832</v>
      </c>
      <c r="U76" s="883"/>
      <c r="V76" s="663">
        <v>13015</v>
      </c>
      <c r="W76" s="809">
        <v>32</v>
      </c>
      <c r="X76" s="666">
        <v>225</v>
      </c>
      <c r="Y76" s="666">
        <v>414</v>
      </c>
      <c r="Z76" s="666">
        <v>89</v>
      </c>
      <c r="AA76" s="753">
        <v>123</v>
      </c>
      <c r="AB76" s="905">
        <v>138</v>
      </c>
      <c r="AC76" s="748">
        <v>3569</v>
      </c>
      <c r="AD76" s="394"/>
      <c r="AE76" s="394">
        <v>44</v>
      </c>
      <c r="AF76" s="666"/>
      <c r="AG76" s="135"/>
      <c r="AH76" s="753">
        <v>19</v>
      </c>
      <c r="AI76" s="394"/>
      <c r="AJ76" s="394">
        <v>17</v>
      </c>
      <c r="AK76" s="666">
        <v>10693</v>
      </c>
      <c r="AL76" s="394">
        <v>33</v>
      </c>
      <c r="AM76" s="394"/>
      <c r="AN76" s="391">
        <v>8194</v>
      </c>
      <c r="AO76" s="584"/>
      <c r="AP76" s="878">
        <v>238</v>
      </c>
      <c r="AQ76" s="394">
        <v>191</v>
      </c>
      <c r="AR76" s="394">
        <v>94</v>
      </c>
      <c r="AS76" s="844">
        <v>33</v>
      </c>
      <c r="AT76" s="135"/>
      <c r="AU76" s="631">
        <v>132</v>
      </c>
      <c r="AV76" s="554">
        <v>5003</v>
      </c>
      <c r="AW76" s="753">
        <v>207</v>
      </c>
      <c r="AX76" s="661">
        <v>878</v>
      </c>
      <c r="AY76" s="391">
        <v>11310</v>
      </c>
      <c r="AZ76" s="526">
        <v>39</v>
      </c>
      <c r="BA76" s="434">
        <v>6</v>
      </c>
      <c r="BB76" s="341">
        <v>353</v>
      </c>
      <c r="BC76" s="394">
        <v>42</v>
      </c>
      <c r="BD76" s="666">
        <v>102</v>
      </c>
      <c r="BE76" s="324">
        <v>3203</v>
      </c>
      <c r="BF76" s="753"/>
      <c r="BG76" s="243">
        <v>172</v>
      </c>
      <c r="BH76" s="127"/>
      <c r="BI76" s="127">
        <v>219</v>
      </c>
      <c r="BJ76" s="127">
        <v>118</v>
      </c>
      <c r="BK76" s="129">
        <v>10070</v>
      </c>
      <c r="BL76" s="127"/>
      <c r="BM76" s="135"/>
      <c r="BN76" s="135">
        <v>876</v>
      </c>
      <c r="BO76" s="125">
        <v>4675</v>
      </c>
      <c r="BP76" s="878">
        <v>154</v>
      </c>
      <c r="BQ76" s="127"/>
      <c r="BR76" s="127">
        <v>104</v>
      </c>
      <c r="BS76" s="135">
        <v>96</v>
      </c>
      <c r="BT76" s="127">
        <v>212</v>
      </c>
      <c r="BU76" s="127"/>
      <c r="BV76" s="475"/>
      <c r="BW76" s="127"/>
      <c r="BX76" s="127"/>
      <c r="BY76" s="341">
        <v>201</v>
      </c>
      <c r="BZ76" s="374"/>
      <c r="CA76" s="127">
        <v>229</v>
      </c>
      <c r="CB76" s="149">
        <v>6272</v>
      </c>
      <c r="CC76" s="127">
        <v>35</v>
      </c>
      <c r="CD76" s="127">
        <v>26</v>
      </c>
      <c r="CE76" s="127"/>
      <c r="CF76" s="554">
        <v>4894</v>
      </c>
      <c r="CG76" s="127"/>
      <c r="CH76" s="661">
        <v>888</v>
      </c>
      <c r="CI76" s="536">
        <v>9925</v>
      </c>
      <c r="CJ76" s="408">
        <v>10191</v>
      </c>
      <c r="CK76" s="341"/>
      <c r="CL76" s="135">
        <v>442</v>
      </c>
      <c r="CM76" s="394">
        <v>131</v>
      </c>
      <c r="CN76" s="127">
        <v>26</v>
      </c>
      <c r="CO76" s="141">
        <v>205</v>
      </c>
      <c r="CP76" s="127">
        <v>472</v>
      </c>
      <c r="CQ76" s="324">
        <v>3260</v>
      </c>
      <c r="CR76" s="127">
        <v>22</v>
      </c>
      <c r="CS76" s="127">
        <v>1</v>
      </c>
      <c r="CT76" s="130">
        <v>3579</v>
      </c>
      <c r="CU76" s="127"/>
      <c r="CV76" s="753"/>
      <c r="CW76" s="127">
        <v>171</v>
      </c>
      <c r="CX76" s="127">
        <v>251</v>
      </c>
      <c r="CY76" s="127">
        <v>81</v>
      </c>
      <c r="CZ76" s="127">
        <v>22</v>
      </c>
      <c r="DA76" s="127"/>
      <c r="DB76" s="127">
        <v>601</v>
      </c>
      <c r="DC76" s="130">
        <v>9208</v>
      </c>
      <c r="DD76" s="127"/>
      <c r="DE76" s="127">
        <v>130</v>
      </c>
      <c r="DF76" s="127"/>
      <c r="DG76" s="878">
        <v>151</v>
      </c>
      <c r="DH76" s="127">
        <v>195</v>
      </c>
      <c r="DI76" s="127">
        <v>41</v>
      </c>
      <c r="DJ76" s="127">
        <v>198</v>
      </c>
      <c r="DK76" s="127">
        <v>132</v>
      </c>
      <c r="DL76" s="127">
        <v>235</v>
      </c>
      <c r="DM76" s="130">
        <v>6084</v>
      </c>
      <c r="DN76" s="127">
        <v>36</v>
      </c>
      <c r="DO76" s="127"/>
      <c r="DP76" s="127">
        <v>23</v>
      </c>
      <c r="DQ76" s="127"/>
      <c r="DR76" s="127">
        <v>135</v>
      </c>
      <c r="DS76" s="127">
        <v>152</v>
      </c>
      <c r="DT76" s="127">
        <v>47</v>
      </c>
      <c r="DU76" s="130">
        <v>2150</v>
      </c>
      <c r="DV76" s="130">
        <v>5003</v>
      </c>
      <c r="DW76" s="127">
        <v>53</v>
      </c>
      <c r="DX76" s="127">
        <v>90</v>
      </c>
      <c r="DY76" s="130">
        <v>1778</v>
      </c>
      <c r="DZ76" s="127"/>
      <c r="EA76" s="127">
        <v>30</v>
      </c>
      <c r="EB76" s="127">
        <v>31</v>
      </c>
      <c r="EC76" s="127">
        <v>41</v>
      </c>
      <c r="ED76" s="130">
        <v>4828</v>
      </c>
      <c r="EE76" s="127">
        <v>26</v>
      </c>
      <c r="EF76" s="127"/>
      <c r="EG76" s="127">
        <v>347</v>
      </c>
      <c r="EH76" s="127"/>
      <c r="EI76" s="127">
        <v>23</v>
      </c>
      <c r="EJ76" s="127"/>
      <c r="EK76" s="130">
        <v>8328</v>
      </c>
      <c r="EL76" s="127">
        <v>380</v>
      </c>
      <c r="EM76" s="127"/>
      <c r="EN76" s="127"/>
      <c r="EO76" s="127"/>
      <c r="EP76" s="127">
        <v>345</v>
      </c>
      <c r="EQ76" s="127"/>
      <c r="ER76" s="130">
        <v>2849</v>
      </c>
      <c r="ES76" s="127">
        <v>25</v>
      </c>
      <c r="ET76" s="127"/>
      <c r="EU76" s="127">
        <v>5</v>
      </c>
      <c r="EV76" s="127">
        <v>46</v>
      </c>
      <c r="EW76" s="130">
        <v>3446</v>
      </c>
      <c r="EX76" s="127">
        <v>5</v>
      </c>
      <c r="EY76" s="127"/>
      <c r="EZ76" s="753"/>
      <c r="FA76" s="127">
        <v>212</v>
      </c>
      <c r="FB76" s="127">
        <v>206</v>
      </c>
      <c r="FC76" s="127">
        <v>77</v>
      </c>
      <c r="FD76" s="127"/>
      <c r="FE76" s="127">
        <v>17</v>
      </c>
      <c r="FF76" s="127">
        <v>641</v>
      </c>
      <c r="FG76" s="127">
        <v>397</v>
      </c>
      <c r="FH76" s="130">
        <v>9238</v>
      </c>
      <c r="FI76" s="127"/>
      <c r="FJ76" s="127">
        <v>81</v>
      </c>
      <c r="FK76" s="127"/>
      <c r="FL76" s="127"/>
      <c r="FM76" s="127">
        <v>60</v>
      </c>
      <c r="FN76" s="127">
        <v>266</v>
      </c>
      <c r="FO76" s="130">
        <v>1345</v>
      </c>
      <c r="FP76" s="127">
        <v>111</v>
      </c>
      <c r="FQ76" s="127">
        <v>22</v>
      </c>
      <c r="FR76" s="127">
        <v>104</v>
      </c>
      <c r="FS76" s="127">
        <v>109</v>
      </c>
      <c r="FT76" s="127">
        <v>32</v>
      </c>
      <c r="FU76" s="127"/>
      <c r="FV76" s="127">
        <v>253</v>
      </c>
      <c r="FW76" s="127">
        <v>27</v>
      </c>
      <c r="FX76" s="127"/>
      <c r="FY76" s="127">
        <v>22</v>
      </c>
      <c r="FZ76" s="127"/>
      <c r="GA76" s="127">
        <v>101</v>
      </c>
      <c r="GB76" s="127"/>
      <c r="GC76" s="127">
        <v>19</v>
      </c>
      <c r="GD76" s="127"/>
      <c r="GE76" s="130">
        <v>2013</v>
      </c>
      <c r="GF76" s="130">
        <v>6724</v>
      </c>
      <c r="GG76" s="127">
        <v>43</v>
      </c>
      <c r="GH76" s="127">
        <v>510</v>
      </c>
      <c r="GI76" s="127">
        <v>49</v>
      </c>
      <c r="GJ76" s="130">
        <v>4973</v>
      </c>
      <c r="GK76" s="127"/>
      <c r="GL76" s="127">
        <v>23</v>
      </c>
      <c r="GM76" s="127"/>
      <c r="GN76" s="127"/>
      <c r="GO76" s="130">
        <v>1764</v>
      </c>
      <c r="GP76" s="127">
        <v>23</v>
      </c>
      <c r="GQ76" s="127"/>
      <c r="GR76" s="130">
        <v>8453</v>
      </c>
      <c r="GS76" s="127">
        <v>938</v>
      </c>
      <c r="GT76" s="127">
        <v>303</v>
      </c>
      <c r="GU76" s="127">
        <v>87</v>
      </c>
      <c r="GV76" s="127"/>
      <c r="GW76" s="127">
        <v>259</v>
      </c>
      <c r="GX76" s="127">
        <v>148</v>
      </c>
      <c r="GY76" s="127"/>
      <c r="GZ76" s="127"/>
      <c r="HA76" s="127"/>
      <c r="HB76" s="127"/>
      <c r="HC76" s="127"/>
      <c r="HD76" s="130">
        <v>2367</v>
      </c>
      <c r="HE76" s="127"/>
      <c r="HF76" s="127">
        <v>24</v>
      </c>
      <c r="HG76" s="127"/>
      <c r="HH76" s="127">
        <v>20</v>
      </c>
      <c r="HI76" s="127">
        <v>648</v>
      </c>
      <c r="HJ76" s="127">
        <v>46</v>
      </c>
      <c r="HK76" s="127">
        <v>29</v>
      </c>
      <c r="HL76" s="127">
        <v>170</v>
      </c>
      <c r="HM76" s="127"/>
      <c r="HN76" s="127">
        <v>26</v>
      </c>
      <c r="HO76" s="127">
        <v>103</v>
      </c>
      <c r="HP76" s="130">
        <v>3162</v>
      </c>
      <c r="HQ76" s="127">
        <v>7</v>
      </c>
      <c r="HR76" s="127">
        <v>125</v>
      </c>
      <c r="HS76" s="130">
        <v>2601</v>
      </c>
      <c r="HT76" s="127">
        <v>81</v>
      </c>
      <c r="HU76" s="127">
        <v>5</v>
      </c>
      <c r="HV76" s="127">
        <v>389</v>
      </c>
      <c r="HW76" s="127">
        <v>303</v>
      </c>
      <c r="HX76" s="127">
        <v>131</v>
      </c>
      <c r="HY76" s="127">
        <v>102</v>
      </c>
      <c r="HZ76" s="127">
        <v>1</v>
      </c>
      <c r="IA76" s="127"/>
      <c r="IB76" s="127">
        <v>232</v>
      </c>
      <c r="IC76" s="127"/>
      <c r="ID76" s="127">
        <v>13</v>
      </c>
      <c r="IE76" s="127">
        <v>618</v>
      </c>
      <c r="IF76" s="127">
        <v>464</v>
      </c>
      <c r="IG76" s="130">
        <v>1484</v>
      </c>
      <c r="IH76" s="127">
        <v>224</v>
      </c>
      <c r="II76" s="127">
        <v>21</v>
      </c>
      <c r="IJ76" s="127">
        <v>47</v>
      </c>
      <c r="IK76" s="130">
        <v>10311</v>
      </c>
      <c r="IL76" s="127">
        <v>119</v>
      </c>
      <c r="IM76" s="127"/>
      <c r="IN76" s="127">
        <v>68</v>
      </c>
      <c r="IO76" s="127">
        <v>97</v>
      </c>
      <c r="IP76" s="127"/>
      <c r="IQ76" s="127">
        <v>37</v>
      </c>
      <c r="IR76" s="127">
        <v>11</v>
      </c>
      <c r="IS76" s="127">
        <v>15</v>
      </c>
      <c r="IT76" s="127">
        <v>518</v>
      </c>
      <c r="IU76" s="127"/>
      <c r="IV76" s="127">
        <v>65</v>
      </c>
      <c r="IW76" s="127">
        <v>299</v>
      </c>
      <c r="IX76" s="127">
        <v>211</v>
      </c>
      <c r="IY76" s="127">
        <v>26</v>
      </c>
      <c r="IZ76" s="127">
        <v>90</v>
      </c>
      <c r="JA76" s="130">
        <v>1009</v>
      </c>
      <c r="JB76" s="127"/>
      <c r="JC76" s="127">
        <v>118</v>
      </c>
      <c r="JD76" s="127">
        <v>18</v>
      </c>
      <c r="JE76" s="127"/>
      <c r="JF76" s="127">
        <v>44</v>
      </c>
      <c r="JG76" s="127">
        <v>5</v>
      </c>
      <c r="JH76" s="127">
        <v>290</v>
      </c>
      <c r="JI76" s="127"/>
      <c r="JJ76" s="130">
        <v>5863</v>
      </c>
      <c r="JK76" s="127">
        <v>34</v>
      </c>
      <c r="JL76" s="127">
        <v>22</v>
      </c>
      <c r="JM76" s="127"/>
      <c r="JN76" s="127"/>
      <c r="JO76" s="127">
        <v>11</v>
      </c>
      <c r="JP76" s="127"/>
      <c r="JQ76" s="127">
        <v>17</v>
      </c>
      <c r="JR76" s="127"/>
      <c r="JS76" s="127">
        <v>33</v>
      </c>
      <c r="JT76" s="127">
        <v>318</v>
      </c>
      <c r="JU76" s="127">
        <v>108</v>
      </c>
      <c r="JV76" s="127"/>
      <c r="JW76" s="127">
        <v>24</v>
      </c>
      <c r="JX76" s="127"/>
      <c r="JY76" s="127">
        <v>474</v>
      </c>
      <c r="JZ76" s="127">
        <v>171</v>
      </c>
      <c r="KA76" s="130">
        <v>1830</v>
      </c>
      <c r="KB76" s="130">
        <v>6351</v>
      </c>
      <c r="KC76" s="127">
        <v>39</v>
      </c>
      <c r="KD76" s="127"/>
      <c r="KE76" s="127"/>
      <c r="KF76" s="127">
        <v>3</v>
      </c>
      <c r="KG76" s="127">
        <v>22</v>
      </c>
      <c r="KH76" s="130">
        <v>2965</v>
      </c>
      <c r="KI76" s="127">
        <v>16</v>
      </c>
      <c r="KJ76" s="127">
        <v>132</v>
      </c>
      <c r="KK76" s="127">
        <v>37</v>
      </c>
      <c r="KL76" s="130">
        <v>5288</v>
      </c>
      <c r="KM76" s="127"/>
      <c r="KN76" s="127">
        <v>17</v>
      </c>
      <c r="KO76" s="127"/>
      <c r="KP76" s="127"/>
      <c r="KQ76" s="127">
        <v>473</v>
      </c>
      <c r="KR76" s="127">
        <v>302</v>
      </c>
      <c r="KS76" s="130">
        <v>10721</v>
      </c>
      <c r="KT76" s="127">
        <v>16</v>
      </c>
      <c r="KU76" s="127">
        <v>35</v>
      </c>
      <c r="KV76" s="127"/>
      <c r="KW76" s="127"/>
      <c r="KX76" s="127">
        <v>4</v>
      </c>
      <c r="KY76" s="130">
        <v>2954</v>
      </c>
      <c r="KZ76" s="127">
        <v>450</v>
      </c>
      <c r="LA76" s="127">
        <v>330</v>
      </c>
      <c r="LB76" s="127">
        <v>4</v>
      </c>
      <c r="LC76" s="127">
        <v>21</v>
      </c>
      <c r="LD76" s="130">
        <v>1801</v>
      </c>
      <c r="LE76" s="127">
        <v>82</v>
      </c>
      <c r="LF76" s="127">
        <v>20</v>
      </c>
      <c r="LG76" s="127">
        <v>381</v>
      </c>
      <c r="LH76" s="127">
        <v>33</v>
      </c>
      <c r="LI76" s="127">
        <v>14</v>
      </c>
      <c r="LJ76" s="130">
        <v>8828</v>
      </c>
      <c r="LK76" s="127">
        <v>345</v>
      </c>
      <c r="LL76" s="127">
        <v>313</v>
      </c>
      <c r="LM76" s="127"/>
      <c r="LN76" s="127">
        <v>851</v>
      </c>
      <c r="LO76" s="127">
        <v>411</v>
      </c>
      <c r="LP76" s="127">
        <v>77</v>
      </c>
      <c r="LQ76" s="127">
        <v>41</v>
      </c>
      <c r="LR76" s="127">
        <v>181</v>
      </c>
      <c r="LS76" s="127">
        <v>320</v>
      </c>
      <c r="LT76" s="127">
        <v>199</v>
      </c>
      <c r="LU76" s="127">
        <v>392</v>
      </c>
      <c r="LV76" s="127">
        <v>251</v>
      </c>
      <c r="LW76" s="127">
        <v>250</v>
      </c>
      <c r="LX76" s="127">
        <v>37</v>
      </c>
      <c r="LY76" s="127"/>
      <c r="LZ76" s="127">
        <v>114</v>
      </c>
      <c r="MA76" s="130">
        <v>1710</v>
      </c>
      <c r="MB76" s="127"/>
      <c r="MC76" s="127">
        <v>156</v>
      </c>
      <c r="MD76" s="127">
        <v>96</v>
      </c>
      <c r="ME76" s="130">
        <v>1446</v>
      </c>
      <c r="MF76" s="127">
        <v>290</v>
      </c>
      <c r="MG76" s="127"/>
      <c r="MH76" s="127">
        <v>139</v>
      </c>
      <c r="MI76" s="127">
        <v>30</v>
      </c>
      <c r="MJ76" s="127"/>
      <c r="MK76" s="130">
        <v>2201</v>
      </c>
      <c r="ML76" s="127">
        <v>14</v>
      </c>
      <c r="MM76" s="127">
        <v>10</v>
      </c>
      <c r="MN76" s="127">
        <v>16</v>
      </c>
      <c r="MO76" s="127">
        <v>25</v>
      </c>
      <c r="MP76" s="127">
        <v>7</v>
      </c>
      <c r="MR76" s="346">
        <f t="shared" si="12"/>
        <v>1</v>
      </c>
      <c r="MS76" s="346">
        <f t="shared" si="13"/>
        <v>13015</v>
      </c>
      <c r="MT76" s="325">
        <f t="shared" si="11"/>
        <v>133.5</v>
      </c>
      <c r="MU76" s="772">
        <f t="shared" si="14"/>
        <v>258</v>
      </c>
    </row>
    <row r="77" spans="1:359" ht="43.5" x14ac:dyDescent="0.35">
      <c r="A77" s="280" t="s">
        <v>137</v>
      </c>
      <c r="B77" s="44" t="s">
        <v>8</v>
      </c>
      <c r="C77" s="790" t="s">
        <v>152</v>
      </c>
      <c r="D77" s="68" t="s">
        <v>58</v>
      </c>
      <c r="E77" s="132">
        <f t="shared" si="10"/>
        <v>7.3582553724179434E-2</v>
      </c>
      <c r="F77" s="326"/>
      <c r="G77" s="842">
        <v>1.5699999999999999E-2</v>
      </c>
      <c r="H77" s="903"/>
      <c r="I77" s="297">
        <v>4.5499999999999999E-2</v>
      </c>
      <c r="J77" s="751">
        <v>1.0999999999999999E-2</v>
      </c>
      <c r="K77" s="751">
        <v>1.7999999999999999E-2</v>
      </c>
      <c r="L77" s="751"/>
      <c r="M77" s="751">
        <v>3.5999999999999999E-3</v>
      </c>
      <c r="N77" s="664">
        <v>0.02</v>
      </c>
      <c r="O77" s="751"/>
      <c r="P77" s="881">
        <v>0.104</v>
      </c>
      <c r="Q77" s="826">
        <v>2.98</v>
      </c>
      <c r="R77" s="842"/>
      <c r="S77" s="751"/>
      <c r="T77" s="664">
        <v>1.34E-2</v>
      </c>
      <c r="U77" s="881">
        <v>5.8900000000000001E-2</v>
      </c>
      <c r="V77" s="742">
        <v>9.7999999999999997E-5</v>
      </c>
      <c r="W77" s="807"/>
      <c r="X77" s="664">
        <v>0.14749999999999999</v>
      </c>
      <c r="Y77" s="664">
        <v>1.6E-2</v>
      </c>
      <c r="Z77" s="664">
        <v>5.8999999999999997E-2</v>
      </c>
      <c r="AA77" s="751"/>
      <c r="AB77" s="903"/>
      <c r="AC77" s="751">
        <v>4.3999999999999997E-2</v>
      </c>
      <c r="AD77" s="392">
        <v>8.0000000000000002E-3</v>
      </c>
      <c r="AE77" s="392"/>
      <c r="AF77" s="664"/>
      <c r="AG77" s="327">
        <v>1.2999999999999999E-2</v>
      </c>
      <c r="AH77" s="751">
        <v>8.6999999999999994E-3</v>
      </c>
      <c r="AI77" s="392"/>
      <c r="AJ77" s="392">
        <v>0.04</v>
      </c>
      <c r="AK77" s="664">
        <v>3.2000000000000002E-3</v>
      </c>
      <c r="AL77" s="392"/>
      <c r="AM77" s="392"/>
      <c r="AN77" s="392">
        <v>9.9000000000000005E-2</v>
      </c>
      <c r="AO77" s="582"/>
      <c r="AP77" s="881">
        <v>0.104</v>
      </c>
      <c r="AQ77" s="392">
        <v>0.03</v>
      </c>
      <c r="AR77" s="392">
        <v>1.78E-2</v>
      </c>
      <c r="AS77" s="842">
        <v>3.0290000000000001E-2</v>
      </c>
      <c r="AT77" s="486">
        <v>7.6E-3</v>
      </c>
      <c r="AU77" s="629"/>
      <c r="AV77" s="557">
        <v>1.49E-2</v>
      </c>
      <c r="AW77" s="751"/>
      <c r="AX77" s="297">
        <v>4.5999999999999999E-3</v>
      </c>
      <c r="AY77" s="457">
        <v>1.4E-5</v>
      </c>
      <c r="AZ77" s="524"/>
      <c r="BA77" s="436">
        <v>0.01</v>
      </c>
      <c r="BB77" s="339">
        <v>1.9321999999999999E-2</v>
      </c>
      <c r="BC77" s="392">
        <v>3.9E-2</v>
      </c>
      <c r="BD77" s="664"/>
      <c r="BE77" s="392">
        <v>5.0999999999999997E-2</v>
      </c>
      <c r="BF77" s="759">
        <v>1.2999999999999999E-2</v>
      </c>
      <c r="BG77" s="241"/>
      <c r="BH77" s="127"/>
      <c r="BI77" s="133">
        <v>0.08</v>
      </c>
      <c r="BJ77" s="133">
        <v>0.02</v>
      </c>
      <c r="BK77" s="144">
        <v>0.92</v>
      </c>
      <c r="BL77" s="127"/>
      <c r="BM77" s="144"/>
      <c r="BN77" s="144">
        <v>0.65400000000000003</v>
      </c>
      <c r="BO77" s="134">
        <v>0.21</v>
      </c>
      <c r="BP77" s="881">
        <f>7235337/59596341</f>
        <v>0.12140572522732562</v>
      </c>
      <c r="BQ77" s="127"/>
      <c r="BR77" s="127"/>
      <c r="BS77" s="144">
        <v>5.0799999999999998E-2</v>
      </c>
      <c r="BT77" s="127"/>
      <c r="BU77" s="127"/>
      <c r="BV77" s="480"/>
      <c r="BW77" s="127"/>
      <c r="BX77" s="127"/>
      <c r="BY77" s="339">
        <v>4.2000000000000003E-2</v>
      </c>
      <c r="BZ77" s="374"/>
      <c r="CA77" s="133">
        <v>0.03</v>
      </c>
      <c r="CB77" s="144">
        <v>6.202183E-3</v>
      </c>
      <c r="CC77" s="127"/>
      <c r="CD77" s="133">
        <v>0.02</v>
      </c>
      <c r="CE77" s="127"/>
      <c r="CF77" s="557">
        <v>9.4999999999999998E-3</v>
      </c>
      <c r="CG77" s="133">
        <v>0.03</v>
      </c>
      <c r="CH77" s="704">
        <v>4.5999999999999999E-3</v>
      </c>
      <c r="CI77" s="709"/>
      <c r="CJ77" s="413">
        <v>0.01</v>
      </c>
      <c r="CK77" s="339"/>
      <c r="CL77" s="144">
        <v>2.0138E-2</v>
      </c>
      <c r="CM77" s="392"/>
      <c r="CN77" s="127"/>
      <c r="CO77" s="144">
        <v>0.13339999999999999</v>
      </c>
      <c r="CP77" s="127"/>
      <c r="CQ77" s="392">
        <v>4.8000000000000001E-2</v>
      </c>
      <c r="CR77" s="127"/>
      <c r="CS77" s="127"/>
      <c r="CT77" s="127"/>
      <c r="CU77" s="127"/>
      <c r="CV77" s="759">
        <v>1.2E-2</v>
      </c>
      <c r="CW77" s="127"/>
      <c r="CX77" s="133">
        <v>7.0000000000000007E-2</v>
      </c>
      <c r="CY77" s="127"/>
      <c r="CZ77" s="127"/>
      <c r="DA77" s="127"/>
      <c r="DB77" s="133">
        <v>0.09</v>
      </c>
      <c r="DC77" s="133">
        <v>0</v>
      </c>
      <c r="DD77" s="127"/>
      <c r="DE77" s="133">
        <v>0.02</v>
      </c>
      <c r="DF77" s="133">
        <v>0.12</v>
      </c>
      <c r="DG77" s="881">
        <f>7088331/59825116</f>
        <v>0.1184841998467667</v>
      </c>
      <c r="DH77" s="127"/>
      <c r="DI77" s="127"/>
      <c r="DJ77" s="127"/>
      <c r="DK77" s="127"/>
      <c r="DL77" s="133">
        <v>0.06</v>
      </c>
      <c r="DM77" s="127"/>
      <c r="DN77" s="133">
        <v>0.02</v>
      </c>
      <c r="DO77" s="127"/>
      <c r="DP77" s="127"/>
      <c r="DQ77" s="127"/>
      <c r="DR77" s="127"/>
      <c r="DS77" s="133">
        <v>0.03</v>
      </c>
      <c r="DT77" s="133">
        <v>0.01</v>
      </c>
      <c r="DU77" s="133">
        <v>0.02</v>
      </c>
      <c r="DV77" s="127"/>
      <c r="DW77" s="133">
        <v>0.01</v>
      </c>
      <c r="DX77" s="127"/>
      <c r="DY77" s="127"/>
      <c r="DZ77" s="127"/>
      <c r="EA77" s="133">
        <v>0.02</v>
      </c>
      <c r="EB77" s="127"/>
      <c r="EC77" s="127"/>
      <c r="ED77" s="127"/>
      <c r="EE77" s="133">
        <v>0.01</v>
      </c>
      <c r="EF77" s="133">
        <v>0.03</v>
      </c>
      <c r="EG77" s="127"/>
      <c r="EH77" s="133">
        <v>0.02</v>
      </c>
      <c r="EI77" s="127"/>
      <c r="EJ77" s="127"/>
      <c r="EK77" s="133">
        <v>0.01</v>
      </c>
      <c r="EL77" s="133">
        <v>0.02</v>
      </c>
      <c r="EM77" s="127"/>
      <c r="EN77" s="127"/>
      <c r="EO77" s="127"/>
      <c r="EP77" s="127"/>
      <c r="EQ77" s="127"/>
      <c r="ER77" s="133">
        <v>0.04</v>
      </c>
      <c r="ES77" s="127"/>
      <c r="ET77" s="127"/>
      <c r="EU77" s="127"/>
      <c r="EV77" s="127"/>
      <c r="EW77" s="133">
        <v>0.05</v>
      </c>
      <c r="EX77" s="127"/>
      <c r="EY77" s="133">
        <v>0.04</v>
      </c>
      <c r="EZ77" s="759"/>
      <c r="FA77" s="127"/>
      <c r="FB77" s="133">
        <v>0.31</v>
      </c>
      <c r="FC77" s="127"/>
      <c r="FD77" s="127"/>
      <c r="FE77" s="127"/>
      <c r="FF77" s="127"/>
      <c r="FG77" s="133">
        <v>0.1</v>
      </c>
      <c r="FH77" s="133">
        <v>0.01</v>
      </c>
      <c r="FI77" s="127"/>
      <c r="FJ77" s="133">
        <v>0.01</v>
      </c>
      <c r="FK77" s="127"/>
      <c r="FL77" s="127"/>
      <c r="FM77" s="127"/>
      <c r="FN77" s="127"/>
      <c r="FO77" s="133">
        <v>0.2</v>
      </c>
      <c r="FP77" s="127"/>
      <c r="FQ77" s="127"/>
      <c r="FR77" s="127"/>
      <c r="FS77" s="127"/>
      <c r="FT77" s="127"/>
      <c r="FU77" s="133">
        <v>0.01</v>
      </c>
      <c r="FV77" s="133">
        <v>0.05</v>
      </c>
      <c r="FW77" s="133">
        <v>0.1</v>
      </c>
      <c r="FX77" s="127"/>
      <c r="FY77" s="127"/>
      <c r="FZ77" s="127"/>
      <c r="GA77" s="127"/>
      <c r="GB77" s="127"/>
      <c r="GC77" s="127"/>
      <c r="GD77" s="133">
        <v>0.03</v>
      </c>
      <c r="GE77" s="127"/>
      <c r="GF77" s="127"/>
      <c r="GG77" s="133">
        <v>0.01</v>
      </c>
      <c r="GH77" s="127"/>
      <c r="GI77" s="127"/>
      <c r="GJ77" s="127"/>
      <c r="GK77" s="133">
        <v>0.1</v>
      </c>
      <c r="GL77" s="133">
        <v>0.01</v>
      </c>
      <c r="GM77" s="133">
        <v>0.01</v>
      </c>
      <c r="GN77" s="127"/>
      <c r="GO77" s="133">
        <v>0.02</v>
      </c>
      <c r="GP77" s="127"/>
      <c r="GQ77" s="127"/>
      <c r="GR77" s="133">
        <v>0.01</v>
      </c>
      <c r="GS77" s="133">
        <v>0</v>
      </c>
      <c r="GT77" s="133">
        <v>0.02</v>
      </c>
      <c r="GU77" s="127"/>
      <c r="GV77" s="127"/>
      <c r="GW77" s="127"/>
      <c r="GX77" s="133">
        <v>0.03</v>
      </c>
      <c r="GY77" s="127"/>
      <c r="GZ77" s="127"/>
      <c r="HA77" s="127"/>
      <c r="HB77" s="127"/>
      <c r="HC77" s="133">
        <v>0.01</v>
      </c>
      <c r="HD77" s="133">
        <v>0.04</v>
      </c>
      <c r="HE77" s="127"/>
      <c r="HF77" s="127"/>
      <c r="HG77" s="127"/>
      <c r="HH77" s="127"/>
      <c r="HI77" s="127"/>
      <c r="HJ77" s="127"/>
      <c r="HK77" s="127"/>
      <c r="HL77" s="127"/>
      <c r="HM77" s="127"/>
      <c r="HN77" s="127"/>
      <c r="HO77" s="133">
        <v>0.02</v>
      </c>
      <c r="HP77" s="127"/>
      <c r="HQ77" s="127"/>
      <c r="HR77" s="133">
        <v>0.04</v>
      </c>
      <c r="HS77" s="133">
        <v>0.01</v>
      </c>
      <c r="HT77" s="127"/>
      <c r="HU77" s="127"/>
      <c r="HV77" s="127"/>
      <c r="HW77" s="133">
        <v>0.04</v>
      </c>
      <c r="HX77" s="127"/>
      <c r="HY77" s="127"/>
      <c r="HZ77" s="127"/>
      <c r="IA77" s="127"/>
      <c r="IB77" s="127"/>
      <c r="IC77" s="127"/>
      <c r="ID77" s="127"/>
      <c r="IE77" s="127"/>
      <c r="IF77" s="133">
        <v>0.02</v>
      </c>
      <c r="IG77" s="127"/>
      <c r="IH77" s="127"/>
      <c r="II77" s="127"/>
      <c r="IJ77" s="127"/>
      <c r="IK77" s="133">
        <v>0</v>
      </c>
      <c r="IL77" s="127"/>
      <c r="IM77" s="127"/>
      <c r="IN77" s="127"/>
      <c r="IO77" s="127"/>
      <c r="IP77" s="127"/>
      <c r="IQ77" s="127"/>
      <c r="IR77" s="127"/>
      <c r="IS77" s="127"/>
      <c r="IT77" s="133">
        <v>0.01</v>
      </c>
      <c r="IU77" s="127"/>
      <c r="IV77" s="127"/>
      <c r="IW77" s="133">
        <v>0.03</v>
      </c>
      <c r="IX77" s="127"/>
      <c r="IY77" s="127"/>
      <c r="IZ77" s="127"/>
      <c r="JA77" s="133">
        <v>0.04</v>
      </c>
      <c r="JB77" s="127"/>
      <c r="JC77" s="127"/>
      <c r="JD77" s="127"/>
      <c r="JE77" s="127"/>
      <c r="JF77" s="127"/>
      <c r="JG77" s="127"/>
      <c r="JH77" s="127"/>
      <c r="JI77" s="127"/>
      <c r="JJ77" s="133">
        <v>0</v>
      </c>
      <c r="JK77" s="127"/>
      <c r="JL77" s="133">
        <v>0.01</v>
      </c>
      <c r="JM77" s="133">
        <v>0.01</v>
      </c>
      <c r="JN77" s="127"/>
      <c r="JO77" s="127"/>
      <c r="JP77" s="127"/>
      <c r="JQ77" s="127"/>
      <c r="JR77" s="127"/>
      <c r="JS77" s="127"/>
      <c r="JT77" s="127"/>
      <c r="JU77" s="127"/>
      <c r="JV77" s="127"/>
      <c r="JW77" s="127"/>
      <c r="JX77" s="127"/>
      <c r="JY77" s="133">
        <v>0.04</v>
      </c>
      <c r="JZ77" s="133">
        <v>0.05</v>
      </c>
      <c r="KA77" s="133">
        <v>0.02</v>
      </c>
      <c r="KB77" s="127"/>
      <c r="KC77" s="127"/>
      <c r="KD77" s="133">
        <v>0.04</v>
      </c>
      <c r="KE77" s="127"/>
      <c r="KF77" s="127"/>
      <c r="KG77" s="127"/>
      <c r="KH77" s="127"/>
      <c r="KI77" s="127"/>
      <c r="KJ77" s="127"/>
      <c r="KK77" s="127"/>
      <c r="KL77" s="127"/>
      <c r="KM77" s="133">
        <v>0.08</v>
      </c>
      <c r="KN77" s="133">
        <v>0</v>
      </c>
      <c r="KO77" s="127"/>
      <c r="KP77" s="127"/>
      <c r="KQ77" s="127"/>
      <c r="KR77" s="133">
        <v>0.02</v>
      </c>
      <c r="KS77" s="127"/>
      <c r="KT77" s="127"/>
      <c r="KU77" s="127"/>
      <c r="KV77" s="127"/>
      <c r="KW77" s="127"/>
      <c r="KX77" s="127"/>
      <c r="KY77" s="127"/>
      <c r="KZ77" s="127"/>
      <c r="LA77" s="127"/>
      <c r="LB77" s="127"/>
      <c r="LC77" s="127"/>
      <c r="LD77" s="133">
        <v>0.03</v>
      </c>
      <c r="LE77" s="133">
        <v>0.02</v>
      </c>
      <c r="LF77" s="127"/>
      <c r="LG77" s="127"/>
      <c r="LH77" s="127"/>
      <c r="LI77" s="127"/>
      <c r="LJ77" s="133">
        <v>0</v>
      </c>
      <c r="LK77" s="127"/>
      <c r="LL77" s="127"/>
      <c r="LM77" s="127"/>
      <c r="LN77" s="133">
        <v>0</v>
      </c>
      <c r="LO77" s="133">
        <v>0.02</v>
      </c>
      <c r="LP77" s="127"/>
      <c r="LQ77" s="127"/>
      <c r="LR77" s="127"/>
      <c r="LS77" s="133">
        <v>0.02</v>
      </c>
      <c r="LT77" s="133">
        <v>0.01</v>
      </c>
      <c r="LU77" s="127"/>
      <c r="LV77" s="127"/>
      <c r="LW77" s="127"/>
      <c r="LX77" s="133">
        <v>0.03</v>
      </c>
      <c r="LY77" s="127"/>
      <c r="LZ77" s="133">
        <v>0.04</v>
      </c>
      <c r="MA77" s="127"/>
      <c r="MB77" s="127"/>
      <c r="MC77" s="127"/>
      <c r="MD77" s="127"/>
      <c r="ME77" s="127"/>
      <c r="MF77" s="127"/>
      <c r="MG77" s="127"/>
      <c r="MH77" s="123"/>
      <c r="MI77" s="127"/>
      <c r="MJ77" s="127"/>
      <c r="MK77" s="133">
        <v>0.04</v>
      </c>
      <c r="ML77" s="127"/>
      <c r="MM77" s="127"/>
      <c r="MN77" s="127"/>
      <c r="MO77" s="127"/>
      <c r="MP77" s="127"/>
      <c r="MR77" s="353">
        <f t="shared" si="12"/>
        <v>0</v>
      </c>
      <c r="MS77" s="353">
        <f t="shared" si="13"/>
        <v>2.98</v>
      </c>
      <c r="MT77" s="326">
        <f t="shared" si="11"/>
        <v>0.02</v>
      </c>
      <c r="MU77" s="772">
        <f t="shared" si="14"/>
        <v>123</v>
      </c>
    </row>
    <row r="78" spans="1:359" ht="43.5" x14ac:dyDescent="0.35">
      <c r="A78" s="280" t="s">
        <v>138</v>
      </c>
      <c r="B78" s="35" t="s">
        <v>6</v>
      </c>
      <c r="C78" s="35" t="s">
        <v>158</v>
      </c>
      <c r="D78" s="55" t="s">
        <v>23</v>
      </c>
      <c r="E78" s="128">
        <f t="shared" si="10"/>
        <v>2398.9945227272724</v>
      </c>
      <c r="F78" s="325"/>
      <c r="G78" s="839">
        <v>11371</v>
      </c>
      <c r="H78" s="905">
        <v>92</v>
      </c>
      <c r="I78" s="844">
        <v>459</v>
      </c>
      <c r="J78" s="753"/>
      <c r="K78" s="753">
        <v>343</v>
      </c>
      <c r="L78" s="753">
        <v>14</v>
      </c>
      <c r="M78" s="753">
        <v>17275</v>
      </c>
      <c r="N78" s="666"/>
      <c r="O78" s="753">
        <v>45</v>
      </c>
      <c r="P78" s="883">
        <v>28</v>
      </c>
      <c r="Q78" s="831">
        <v>132</v>
      </c>
      <c r="R78" s="844">
        <v>12</v>
      </c>
      <c r="S78" s="753"/>
      <c r="T78" s="661">
        <v>11479.33</v>
      </c>
      <c r="U78" s="883"/>
      <c r="V78" s="458">
        <v>11847</v>
      </c>
      <c r="W78" s="809">
        <v>232</v>
      </c>
      <c r="X78" s="666">
        <v>174</v>
      </c>
      <c r="Y78" s="661">
        <v>1552</v>
      </c>
      <c r="Z78" s="666">
        <v>29</v>
      </c>
      <c r="AA78" s="753"/>
      <c r="AB78" s="905">
        <v>45</v>
      </c>
      <c r="AC78" s="748">
        <v>2257</v>
      </c>
      <c r="AD78" s="394">
        <v>195</v>
      </c>
      <c r="AE78" s="394">
        <v>259</v>
      </c>
      <c r="AF78" s="666"/>
      <c r="AG78" s="329">
        <v>1053</v>
      </c>
      <c r="AH78" s="753">
        <v>151</v>
      </c>
      <c r="AI78" s="394"/>
      <c r="AJ78" s="394">
        <v>22.5</v>
      </c>
      <c r="AK78" s="666">
        <v>16207</v>
      </c>
      <c r="AL78" s="394"/>
      <c r="AM78" s="394"/>
      <c r="AN78" s="394">
        <v>2560</v>
      </c>
      <c r="AO78" s="584">
        <v>211</v>
      </c>
      <c r="AP78" s="883">
        <v>123</v>
      </c>
      <c r="AQ78" s="394">
        <v>283</v>
      </c>
      <c r="AR78" s="298">
        <v>0</v>
      </c>
      <c r="AS78" s="844">
        <v>181</v>
      </c>
      <c r="AT78" s="135"/>
      <c r="AU78" s="631"/>
      <c r="AV78" s="554">
        <v>11831.98</v>
      </c>
      <c r="AW78" s="753"/>
      <c r="AX78" s="661">
        <v>1123</v>
      </c>
      <c r="AY78" s="458">
        <v>13824</v>
      </c>
      <c r="AZ78" s="526">
        <v>113</v>
      </c>
      <c r="BA78" s="443"/>
      <c r="BB78" s="324">
        <v>2256</v>
      </c>
      <c r="BC78" s="324">
        <v>5</v>
      </c>
      <c r="BD78" s="666"/>
      <c r="BE78" s="324">
        <v>2055</v>
      </c>
      <c r="BF78" s="753"/>
      <c r="BG78" s="243"/>
      <c r="BH78" s="127"/>
      <c r="BI78" s="127">
        <v>79</v>
      </c>
      <c r="BJ78" s="127">
        <v>513</v>
      </c>
      <c r="BK78" s="129">
        <v>17433</v>
      </c>
      <c r="BL78" s="127"/>
      <c r="BM78" s="135"/>
      <c r="BN78" s="129">
        <v>4602</v>
      </c>
      <c r="BO78" s="135"/>
      <c r="BP78" s="883">
        <v>34</v>
      </c>
      <c r="BQ78" s="127"/>
      <c r="BR78" s="127">
        <v>152</v>
      </c>
      <c r="BS78" s="135">
        <v>2</v>
      </c>
      <c r="BT78" s="127"/>
      <c r="BU78" s="127"/>
      <c r="BV78" s="475"/>
      <c r="BW78" s="127"/>
      <c r="BX78" s="127">
        <v>67</v>
      </c>
      <c r="BY78" s="341">
        <v>1733</v>
      </c>
      <c r="BZ78" s="341">
        <v>268</v>
      </c>
      <c r="CA78" s="127">
        <v>309</v>
      </c>
      <c r="CB78" s="149">
        <v>24205</v>
      </c>
      <c r="CC78" s="127"/>
      <c r="CD78" s="127">
        <v>0</v>
      </c>
      <c r="CE78" s="127"/>
      <c r="CF78" s="554">
        <v>9350.2260000000006</v>
      </c>
      <c r="CG78" s="127">
        <v>0</v>
      </c>
      <c r="CH78" s="661">
        <v>837</v>
      </c>
      <c r="CI78" s="710">
        <v>10786</v>
      </c>
      <c r="CJ78" s="408">
        <v>16841</v>
      </c>
      <c r="CK78" s="324"/>
      <c r="CL78" s="329">
        <v>1313</v>
      </c>
      <c r="CM78" s="394"/>
      <c r="CN78" s="127"/>
      <c r="CO78" s="135">
        <v>139</v>
      </c>
      <c r="CP78" s="127"/>
      <c r="CQ78" s="324">
        <v>1074</v>
      </c>
      <c r="CR78" s="127"/>
      <c r="CS78" s="127"/>
      <c r="CT78" s="127"/>
      <c r="CU78" s="127"/>
      <c r="CV78" s="753"/>
      <c r="CW78" s="127">
        <v>138</v>
      </c>
      <c r="CX78" s="127">
        <v>102</v>
      </c>
      <c r="CY78" s="127"/>
      <c r="CZ78" s="127">
        <v>170</v>
      </c>
      <c r="DA78" s="127"/>
      <c r="DB78" s="127">
        <v>747</v>
      </c>
      <c r="DC78" s="130">
        <v>8148</v>
      </c>
      <c r="DD78" s="127"/>
      <c r="DE78" s="127"/>
      <c r="DF78" s="127"/>
      <c r="DG78" s="883">
        <v>95</v>
      </c>
      <c r="DH78" s="127"/>
      <c r="DI78" s="127"/>
      <c r="DJ78" s="127"/>
      <c r="DK78" s="127">
        <v>165</v>
      </c>
      <c r="DL78" s="127">
        <v>184</v>
      </c>
      <c r="DM78" s="127"/>
      <c r="DN78" s="127"/>
      <c r="DO78" s="127"/>
      <c r="DP78" s="127">
        <v>167</v>
      </c>
      <c r="DQ78" s="127"/>
      <c r="DR78" s="127"/>
      <c r="DS78" s="130">
        <v>1666</v>
      </c>
      <c r="DT78" s="127">
        <v>164</v>
      </c>
      <c r="DU78" s="127"/>
      <c r="DV78" s="127"/>
      <c r="DW78" s="127"/>
      <c r="DX78" s="127">
        <v>74</v>
      </c>
      <c r="DY78" s="130">
        <v>2279</v>
      </c>
      <c r="DZ78" s="127"/>
      <c r="EA78" s="127">
        <v>105</v>
      </c>
      <c r="EB78" s="127">
        <v>149</v>
      </c>
      <c r="EC78" s="127"/>
      <c r="ED78" s="130">
        <v>11136</v>
      </c>
      <c r="EE78" s="127">
        <v>248</v>
      </c>
      <c r="EF78" s="127">
        <v>0</v>
      </c>
      <c r="EG78" s="127"/>
      <c r="EH78" s="130">
        <v>1691</v>
      </c>
      <c r="EI78" s="127"/>
      <c r="EJ78" s="127"/>
      <c r="EK78" s="127">
        <v>2</v>
      </c>
      <c r="EL78" s="127"/>
      <c r="EM78" s="127">
        <v>0</v>
      </c>
      <c r="EN78" s="127"/>
      <c r="EO78" s="127"/>
      <c r="EP78" s="127"/>
      <c r="EQ78" s="127"/>
      <c r="ER78" s="130">
        <v>1199</v>
      </c>
      <c r="ES78" s="127"/>
      <c r="ET78" s="127"/>
      <c r="EU78" s="127"/>
      <c r="EV78" s="127">
        <v>63</v>
      </c>
      <c r="EW78" s="127"/>
      <c r="EX78" s="127"/>
      <c r="EY78" s="127">
        <v>884</v>
      </c>
      <c r="EZ78" s="753"/>
      <c r="FA78" s="127"/>
      <c r="FB78" s="127">
        <v>21</v>
      </c>
      <c r="FC78" s="127"/>
      <c r="FD78" s="127"/>
      <c r="FE78" s="127">
        <v>105</v>
      </c>
      <c r="FF78" s="127"/>
      <c r="FG78" s="130">
        <v>1306</v>
      </c>
      <c r="FH78" s="130">
        <v>11395</v>
      </c>
      <c r="FI78" s="127"/>
      <c r="FJ78" s="127">
        <v>169</v>
      </c>
      <c r="FK78" s="130">
        <v>1443</v>
      </c>
      <c r="FL78" s="130">
        <v>7226</v>
      </c>
      <c r="FM78" s="127"/>
      <c r="FN78" s="127">
        <v>222</v>
      </c>
      <c r="FO78" s="127">
        <v>854</v>
      </c>
      <c r="FP78" s="127"/>
      <c r="FQ78" s="127"/>
      <c r="FR78" s="127">
        <v>152</v>
      </c>
      <c r="FS78" s="127">
        <v>1</v>
      </c>
      <c r="FT78" s="127">
        <v>302</v>
      </c>
      <c r="FU78" s="127">
        <v>19</v>
      </c>
      <c r="FV78" s="127">
        <v>118</v>
      </c>
      <c r="FW78" s="127"/>
      <c r="FX78" s="127"/>
      <c r="FY78" s="127">
        <v>123</v>
      </c>
      <c r="FZ78" s="127"/>
      <c r="GA78" s="127"/>
      <c r="GB78" s="127"/>
      <c r="GC78" s="127"/>
      <c r="GD78" s="127"/>
      <c r="GE78" s="130">
        <v>1089</v>
      </c>
      <c r="GF78" s="127"/>
      <c r="GG78" s="127">
        <v>115</v>
      </c>
      <c r="GH78" s="127"/>
      <c r="GI78" s="127"/>
      <c r="GJ78" s="127"/>
      <c r="GK78" s="127"/>
      <c r="GL78" s="127">
        <v>427</v>
      </c>
      <c r="GM78" s="127"/>
      <c r="GN78" s="127"/>
      <c r="GO78" s="130">
        <v>1332</v>
      </c>
      <c r="GP78" s="127"/>
      <c r="GQ78" s="127"/>
      <c r="GR78" s="130">
        <v>20488</v>
      </c>
      <c r="GS78" s="130">
        <v>1582</v>
      </c>
      <c r="GT78" s="127">
        <v>711</v>
      </c>
      <c r="GU78" s="127"/>
      <c r="GV78" s="127">
        <v>29</v>
      </c>
      <c r="GW78" s="127">
        <v>274</v>
      </c>
      <c r="GX78" s="130">
        <v>1363</v>
      </c>
      <c r="GY78" s="127"/>
      <c r="GZ78" s="127"/>
      <c r="HA78" s="127"/>
      <c r="HB78" s="127"/>
      <c r="HC78" s="127">
        <v>324</v>
      </c>
      <c r="HD78" s="130">
        <v>1538</v>
      </c>
      <c r="HE78" s="127"/>
      <c r="HF78" s="127">
        <v>539</v>
      </c>
      <c r="HG78" s="127"/>
      <c r="HH78" s="127"/>
      <c r="HI78" s="130">
        <v>40709</v>
      </c>
      <c r="HJ78" s="127"/>
      <c r="HK78" s="127">
        <v>203</v>
      </c>
      <c r="HL78" s="127">
        <v>59</v>
      </c>
      <c r="HM78" s="127"/>
      <c r="HN78" s="127"/>
      <c r="HO78" s="127">
        <v>46</v>
      </c>
      <c r="HP78" s="127"/>
      <c r="HQ78" s="127"/>
      <c r="HR78" s="127"/>
      <c r="HS78" s="130">
        <v>2487</v>
      </c>
      <c r="HT78" s="127">
        <v>317</v>
      </c>
      <c r="HU78" s="127">
        <v>41</v>
      </c>
      <c r="HV78" s="325">
        <v>1152</v>
      </c>
      <c r="HW78" s="127">
        <v>222</v>
      </c>
      <c r="HX78" s="127"/>
      <c r="HY78" s="127">
        <v>16</v>
      </c>
      <c r="HZ78" s="127"/>
      <c r="IA78" s="127"/>
      <c r="IB78" s="127">
        <v>186</v>
      </c>
      <c r="IC78" s="127"/>
      <c r="ID78" s="127">
        <v>46</v>
      </c>
      <c r="IE78" s="127"/>
      <c r="IF78" s="127"/>
      <c r="IG78" s="130">
        <v>4946</v>
      </c>
      <c r="IH78" s="127"/>
      <c r="II78" s="127"/>
      <c r="IJ78" s="127"/>
      <c r="IK78" s="130">
        <v>4890</v>
      </c>
      <c r="IL78" s="127"/>
      <c r="IM78" s="127">
        <v>2</v>
      </c>
      <c r="IN78" s="127"/>
      <c r="IO78" s="127">
        <v>17</v>
      </c>
      <c r="IP78" s="127"/>
      <c r="IQ78" s="127"/>
      <c r="IR78" s="127"/>
      <c r="IS78" s="127">
        <v>7</v>
      </c>
      <c r="IT78" s="127">
        <v>615</v>
      </c>
      <c r="IU78" s="130">
        <v>9106</v>
      </c>
      <c r="IV78" s="127"/>
      <c r="IW78" s="127">
        <v>157</v>
      </c>
      <c r="IX78" s="127">
        <v>35</v>
      </c>
      <c r="IY78" s="127"/>
      <c r="IZ78" s="127">
        <v>115</v>
      </c>
      <c r="JA78" s="127"/>
      <c r="JB78" s="127"/>
      <c r="JC78" s="127">
        <v>0</v>
      </c>
      <c r="JD78" s="127"/>
      <c r="JE78" s="127"/>
      <c r="JF78" s="127">
        <v>188</v>
      </c>
      <c r="JG78" s="127">
        <v>20</v>
      </c>
      <c r="JH78" s="127">
        <v>651</v>
      </c>
      <c r="JI78" s="127"/>
      <c r="JJ78" s="127"/>
      <c r="JK78" s="127"/>
      <c r="JL78" s="127">
        <v>0</v>
      </c>
      <c r="JM78" s="127"/>
      <c r="JN78" s="127"/>
      <c r="JO78" s="127">
        <v>29</v>
      </c>
      <c r="JP78" s="127"/>
      <c r="JQ78" s="127">
        <v>282</v>
      </c>
      <c r="JR78" s="127"/>
      <c r="JS78" s="127"/>
      <c r="JT78" s="127"/>
      <c r="JU78" s="127"/>
      <c r="JV78" s="127"/>
      <c r="JW78" s="127"/>
      <c r="JX78" s="127"/>
      <c r="JY78" s="130">
        <v>6657</v>
      </c>
      <c r="JZ78" s="130">
        <v>2949</v>
      </c>
      <c r="KA78" s="127">
        <v>962</v>
      </c>
      <c r="KB78" s="127"/>
      <c r="KC78" s="127">
        <v>309</v>
      </c>
      <c r="KD78" s="127"/>
      <c r="KE78" s="127">
        <v>627</v>
      </c>
      <c r="KF78" s="127"/>
      <c r="KG78" s="127"/>
      <c r="KH78" s="127"/>
      <c r="KI78" s="127">
        <v>47</v>
      </c>
      <c r="KJ78" s="127"/>
      <c r="KK78" s="127">
        <v>383</v>
      </c>
      <c r="KL78" s="130">
        <v>10199</v>
      </c>
      <c r="KM78" s="127">
        <v>706</v>
      </c>
      <c r="KN78" s="127">
        <v>705</v>
      </c>
      <c r="KO78" s="127"/>
      <c r="KP78" s="127"/>
      <c r="KQ78" s="127"/>
      <c r="KR78" s="127">
        <v>351</v>
      </c>
      <c r="KS78" s="130">
        <v>9620</v>
      </c>
      <c r="KT78" s="127">
        <v>128</v>
      </c>
      <c r="KU78" s="127">
        <v>181</v>
      </c>
      <c r="KV78" s="127"/>
      <c r="KW78" s="127">
        <v>9</v>
      </c>
      <c r="KX78" s="127"/>
      <c r="KY78" s="127"/>
      <c r="KZ78" s="127"/>
      <c r="LA78" s="127"/>
      <c r="LB78" s="127">
        <v>8</v>
      </c>
      <c r="LC78" s="127">
        <v>17</v>
      </c>
      <c r="LD78" s="130">
        <v>1319</v>
      </c>
      <c r="LE78" s="127">
        <v>476</v>
      </c>
      <c r="LF78" s="127"/>
      <c r="LG78" s="127">
        <v>118</v>
      </c>
      <c r="LH78" s="127"/>
      <c r="LI78" s="127">
        <v>14</v>
      </c>
      <c r="LJ78" s="130">
        <v>22884</v>
      </c>
      <c r="LK78" s="130">
        <v>6777</v>
      </c>
      <c r="LL78" s="127">
        <v>351</v>
      </c>
      <c r="LM78" s="127"/>
      <c r="LN78" s="130">
        <v>1472</v>
      </c>
      <c r="LO78" s="127">
        <v>985</v>
      </c>
      <c r="LP78" s="127"/>
      <c r="LQ78" s="127">
        <v>156</v>
      </c>
      <c r="LR78" s="127">
        <v>19</v>
      </c>
      <c r="LS78" s="127"/>
      <c r="LT78" s="127">
        <v>549</v>
      </c>
      <c r="LU78" s="130">
        <v>1238</v>
      </c>
      <c r="LV78" s="127"/>
      <c r="LW78" s="127"/>
      <c r="LX78" s="127">
        <v>77</v>
      </c>
      <c r="LY78" s="127"/>
      <c r="LZ78" s="127"/>
      <c r="MA78" s="127"/>
      <c r="MB78" s="127"/>
      <c r="MC78" s="127"/>
      <c r="MD78" s="127"/>
      <c r="ME78" s="127">
        <v>30</v>
      </c>
      <c r="MF78" s="127">
        <v>537</v>
      </c>
      <c r="MG78" s="127"/>
      <c r="MH78" s="127">
        <v>119</v>
      </c>
      <c r="MI78" s="127">
        <v>202</v>
      </c>
      <c r="MJ78" s="127"/>
      <c r="MK78" s="130">
        <v>1921</v>
      </c>
      <c r="ML78" s="127"/>
      <c r="MM78" s="127"/>
      <c r="MN78" s="127">
        <v>157</v>
      </c>
      <c r="MO78" s="127"/>
      <c r="MP78" s="127"/>
      <c r="MR78" s="346">
        <f t="shared" si="12"/>
        <v>0</v>
      </c>
      <c r="MS78" s="346">
        <f t="shared" si="13"/>
        <v>40709</v>
      </c>
      <c r="MT78" s="325">
        <f t="shared" si="11"/>
        <v>253.5</v>
      </c>
      <c r="MU78" s="772">
        <f t="shared" si="14"/>
        <v>176</v>
      </c>
    </row>
    <row r="79" spans="1:359" ht="43.5" x14ac:dyDescent="0.35">
      <c r="A79" s="280" t="s">
        <v>139</v>
      </c>
      <c r="B79" s="35" t="s">
        <v>6</v>
      </c>
      <c r="C79" s="35" t="s">
        <v>158</v>
      </c>
      <c r="D79" s="55" t="s">
        <v>203</v>
      </c>
      <c r="E79" s="128">
        <f t="shared" si="10"/>
        <v>1044.1892407407406</v>
      </c>
      <c r="F79" s="325"/>
      <c r="G79" s="839">
        <v>7243.5</v>
      </c>
      <c r="H79" s="905">
        <v>57</v>
      </c>
      <c r="I79" s="844">
        <v>169</v>
      </c>
      <c r="J79" s="753"/>
      <c r="K79" s="753">
        <v>201</v>
      </c>
      <c r="L79" s="753"/>
      <c r="M79" s="753">
        <v>1968</v>
      </c>
      <c r="N79" s="666"/>
      <c r="O79" s="753">
        <v>2</v>
      </c>
      <c r="P79" s="883">
        <v>27</v>
      </c>
      <c r="Q79" s="870">
        <v>8</v>
      </c>
      <c r="R79" s="844">
        <v>12</v>
      </c>
      <c r="S79" s="753"/>
      <c r="T79" s="661">
        <v>6729.0190000000002</v>
      </c>
      <c r="U79" s="883"/>
      <c r="V79" s="458">
        <v>5965</v>
      </c>
      <c r="W79" s="809">
        <v>69</v>
      </c>
      <c r="X79" s="666">
        <v>93</v>
      </c>
      <c r="Y79" s="666">
        <v>587</v>
      </c>
      <c r="Z79" s="666"/>
      <c r="AA79" s="753"/>
      <c r="AB79" s="905"/>
      <c r="AC79" s="748">
        <v>1322</v>
      </c>
      <c r="AD79" s="394">
        <v>24</v>
      </c>
      <c r="AE79" s="394">
        <v>134</v>
      </c>
      <c r="AF79" s="666"/>
      <c r="AG79" s="135"/>
      <c r="AH79" s="753">
        <v>45</v>
      </c>
      <c r="AI79" s="394"/>
      <c r="AJ79" s="394"/>
      <c r="AK79" s="666">
        <v>1505</v>
      </c>
      <c r="AL79" s="394"/>
      <c r="AM79" s="394"/>
      <c r="AN79" s="394">
        <v>753</v>
      </c>
      <c r="AO79" s="584">
        <v>182</v>
      </c>
      <c r="AP79" s="883">
        <v>39</v>
      </c>
      <c r="AQ79" s="394">
        <v>34</v>
      </c>
      <c r="AR79" s="298">
        <v>0</v>
      </c>
      <c r="AS79" s="844">
        <v>0</v>
      </c>
      <c r="AT79" s="135"/>
      <c r="AU79" s="631"/>
      <c r="AV79" s="554">
        <v>6769.41</v>
      </c>
      <c r="AW79" s="753"/>
      <c r="AX79" s="661">
        <v>10</v>
      </c>
      <c r="AY79" s="458">
        <v>7317</v>
      </c>
      <c r="AZ79" s="526">
        <v>113</v>
      </c>
      <c r="BA79" s="434"/>
      <c r="BB79" s="324">
        <v>1145</v>
      </c>
      <c r="BC79" s="324"/>
      <c r="BD79" s="666"/>
      <c r="BE79" s="324">
        <v>1222</v>
      </c>
      <c r="BF79" s="753"/>
      <c r="BG79" s="243"/>
      <c r="BH79" s="127"/>
      <c r="BI79" s="127">
        <v>2</v>
      </c>
      <c r="BJ79" s="127"/>
      <c r="BK79" s="129">
        <v>3335</v>
      </c>
      <c r="BL79" s="127"/>
      <c r="BM79" s="135"/>
      <c r="BN79" s="129">
        <v>1986</v>
      </c>
      <c r="BO79" s="135"/>
      <c r="BP79" s="883">
        <v>22</v>
      </c>
      <c r="BQ79" s="127"/>
      <c r="BR79" s="127"/>
      <c r="BS79" s="135">
        <v>0</v>
      </c>
      <c r="BT79" s="127"/>
      <c r="BU79" s="127"/>
      <c r="BV79" s="475"/>
      <c r="BW79" s="127"/>
      <c r="BX79" s="127">
        <v>62</v>
      </c>
      <c r="BY79" s="341">
        <v>222</v>
      </c>
      <c r="BZ79" s="341"/>
      <c r="CA79" s="127">
        <v>138</v>
      </c>
      <c r="CB79" s="149">
        <v>2071</v>
      </c>
      <c r="CC79" s="127"/>
      <c r="CD79" s="127"/>
      <c r="CE79" s="127"/>
      <c r="CF79" s="554">
        <v>5209.509</v>
      </c>
      <c r="CG79" s="127"/>
      <c r="CH79" s="661">
        <v>88</v>
      </c>
      <c r="CI79" s="710">
        <v>5723</v>
      </c>
      <c r="CJ79" s="408">
        <v>6098</v>
      </c>
      <c r="CK79" s="324"/>
      <c r="CL79" s="329">
        <v>352</v>
      </c>
      <c r="CM79" s="394"/>
      <c r="CN79" s="127"/>
      <c r="CO79" s="135"/>
      <c r="CP79" s="127"/>
      <c r="CQ79" s="394">
        <v>610</v>
      </c>
      <c r="CR79" s="127"/>
      <c r="CS79" s="127"/>
      <c r="CT79" s="127"/>
      <c r="CU79" s="127"/>
      <c r="CV79" s="753"/>
      <c r="CW79" s="127">
        <v>11</v>
      </c>
      <c r="CX79" s="127">
        <v>77</v>
      </c>
      <c r="CY79" s="127"/>
      <c r="CZ79" s="127">
        <v>37</v>
      </c>
      <c r="DA79" s="127"/>
      <c r="DB79" s="127">
        <v>152</v>
      </c>
      <c r="DC79" s="130">
        <v>2307</v>
      </c>
      <c r="DD79" s="127"/>
      <c r="DE79" s="127"/>
      <c r="DF79" s="127"/>
      <c r="DG79" s="883">
        <v>9</v>
      </c>
      <c r="DH79" s="127"/>
      <c r="DI79" s="127"/>
      <c r="DJ79" s="127"/>
      <c r="DK79" s="127"/>
      <c r="DL79" s="127"/>
      <c r="DM79" s="127"/>
      <c r="DN79" s="127"/>
      <c r="DO79" s="127"/>
      <c r="DP79" s="127"/>
      <c r="DQ79" s="127"/>
      <c r="DR79" s="127"/>
      <c r="DS79" s="127">
        <v>63</v>
      </c>
      <c r="DT79" s="127">
        <v>125</v>
      </c>
      <c r="DU79" s="127"/>
      <c r="DV79" s="127"/>
      <c r="DW79" s="127"/>
      <c r="DX79" s="127"/>
      <c r="DY79" s="127">
        <v>293</v>
      </c>
      <c r="DZ79" s="127"/>
      <c r="EA79" s="127"/>
      <c r="EB79" s="127">
        <v>149</v>
      </c>
      <c r="EC79" s="127"/>
      <c r="ED79" s="130">
        <v>6075</v>
      </c>
      <c r="EE79" s="127"/>
      <c r="EF79" s="127">
        <v>0</v>
      </c>
      <c r="EG79" s="127"/>
      <c r="EH79" s="127">
        <v>105</v>
      </c>
      <c r="EI79" s="127"/>
      <c r="EJ79" s="127"/>
      <c r="EK79" s="127">
        <v>6</v>
      </c>
      <c r="EL79" s="127"/>
      <c r="EM79" s="127"/>
      <c r="EN79" s="127"/>
      <c r="EO79" s="127"/>
      <c r="EP79" s="127"/>
      <c r="EQ79" s="127"/>
      <c r="ER79" s="127">
        <v>541</v>
      </c>
      <c r="ES79" s="127"/>
      <c r="ET79" s="127"/>
      <c r="EU79" s="127"/>
      <c r="EV79" s="127">
        <v>16</v>
      </c>
      <c r="EW79" s="127"/>
      <c r="EX79" s="127"/>
      <c r="EY79" s="127">
        <v>342</v>
      </c>
      <c r="EZ79" s="753"/>
      <c r="FA79" s="127"/>
      <c r="FB79" s="127"/>
      <c r="FC79" s="127"/>
      <c r="FD79" s="127"/>
      <c r="FE79" s="127">
        <v>49</v>
      </c>
      <c r="FF79" s="127"/>
      <c r="FG79" s="127">
        <v>183</v>
      </c>
      <c r="FH79" s="130">
        <v>1977</v>
      </c>
      <c r="FI79" s="127"/>
      <c r="FJ79" s="127">
        <v>11</v>
      </c>
      <c r="FK79" s="127"/>
      <c r="FL79" s="127"/>
      <c r="FM79" s="127"/>
      <c r="FN79" s="127"/>
      <c r="FO79" s="127">
        <v>98</v>
      </c>
      <c r="FP79" s="127"/>
      <c r="FQ79" s="127"/>
      <c r="FR79" s="127"/>
      <c r="FS79" s="127"/>
      <c r="FT79" s="127"/>
      <c r="FU79" s="127"/>
      <c r="FV79" s="127">
        <v>41</v>
      </c>
      <c r="FW79" s="127"/>
      <c r="FX79" s="127"/>
      <c r="FY79" s="127"/>
      <c r="FZ79" s="127"/>
      <c r="GA79" s="127"/>
      <c r="GB79" s="127"/>
      <c r="GC79" s="127"/>
      <c r="GD79" s="127"/>
      <c r="GE79" s="127">
        <v>138</v>
      </c>
      <c r="GF79" s="127"/>
      <c r="GG79" s="127">
        <v>1</v>
      </c>
      <c r="GH79" s="127"/>
      <c r="GI79" s="127"/>
      <c r="GJ79" s="127"/>
      <c r="GK79" s="127"/>
      <c r="GL79" s="127"/>
      <c r="GM79" s="127"/>
      <c r="GN79" s="127"/>
      <c r="GO79" s="127">
        <v>53</v>
      </c>
      <c r="GP79" s="127"/>
      <c r="GQ79" s="127"/>
      <c r="GR79" s="130">
        <v>8611</v>
      </c>
      <c r="GS79" s="127">
        <v>208</v>
      </c>
      <c r="GT79" s="127">
        <v>338</v>
      </c>
      <c r="GU79" s="127"/>
      <c r="GV79" s="127"/>
      <c r="GW79" s="127">
        <v>109</v>
      </c>
      <c r="GX79" s="127">
        <v>106</v>
      </c>
      <c r="GY79" s="127"/>
      <c r="GZ79" s="127"/>
      <c r="HA79" s="127"/>
      <c r="HB79" s="127"/>
      <c r="HC79" s="127">
        <v>180</v>
      </c>
      <c r="HD79" s="127">
        <v>972</v>
      </c>
      <c r="HE79" s="127"/>
      <c r="HF79" s="127"/>
      <c r="HG79" s="127"/>
      <c r="HH79" s="127"/>
      <c r="HI79" s="127"/>
      <c r="HJ79" s="127"/>
      <c r="HK79" s="127"/>
      <c r="HL79" s="127"/>
      <c r="HM79" s="127"/>
      <c r="HN79" s="127">
        <v>0</v>
      </c>
      <c r="HO79" s="127">
        <v>0</v>
      </c>
      <c r="HP79" s="127"/>
      <c r="HQ79" s="127"/>
      <c r="HR79" s="127"/>
      <c r="HS79" s="127">
        <v>74</v>
      </c>
      <c r="HT79" s="127"/>
      <c r="HU79" s="127"/>
      <c r="HV79" s="127">
        <f>534+59</f>
        <v>593</v>
      </c>
      <c r="HW79" s="127">
        <v>0</v>
      </c>
      <c r="HX79" s="127"/>
      <c r="HY79" s="127"/>
      <c r="HZ79" s="127"/>
      <c r="IA79" s="127"/>
      <c r="IB79" s="127">
        <v>83</v>
      </c>
      <c r="IC79" s="127"/>
      <c r="ID79" s="127">
        <v>26</v>
      </c>
      <c r="IE79" s="127"/>
      <c r="IF79" s="127"/>
      <c r="IG79" s="127"/>
      <c r="IH79" s="127"/>
      <c r="II79" s="127"/>
      <c r="IJ79" s="127"/>
      <c r="IK79" s="130">
        <v>1554</v>
      </c>
      <c r="IL79" s="127"/>
      <c r="IM79" s="127"/>
      <c r="IN79" s="127"/>
      <c r="IO79" s="127"/>
      <c r="IP79" s="127"/>
      <c r="IQ79" s="127"/>
      <c r="IR79" s="127"/>
      <c r="IS79" s="127"/>
      <c r="IT79" s="127">
        <v>0</v>
      </c>
      <c r="IU79" s="130">
        <v>4991</v>
      </c>
      <c r="IV79" s="127"/>
      <c r="IW79" s="127"/>
      <c r="IX79" s="127"/>
      <c r="IY79" s="127"/>
      <c r="IZ79" s="127"/>
      <c r="JA79" s="127"/>
      <c r="JB79" s="127"/>
      <c r="JC79" s="127"/>
      <c r="JD79" s="127"/>
      <c r="JE79" s="127"/>
      <c r="JF79" s="127"/>
      <c r="JG79" s="127"/>
      <c r="JH79" s="127">
        <v>61</v>
      </c>
      <c r="JI79" s="127"/>
      <c r="JJ79" s="127"/>
      <c r="JK79" s="127"/>
      <c r="JL79" s="127"/>
      <c r="JM79" s="127"/>
      <c r="JN79" s="127"/>
      <c r="JO79" s="127"/>
      <c r="JP79" s="127"/>
      <c r="JQ79" s="127"/>
      <c r="JR79" s="127"/>
      <c r="JS79" s="127"/>
      <c r="JT79" s="127"/>
      <c r="JU79" s="127"/>
      <c r="JV79" s="127"/>
      <c r="JW79" s="127"/>
      <c r="JX79" s="127"/>
      <c r="JY79" s="127">
        <v>934</v>
      </c>
      <c r="JZ79" s="127">
        <v>257</v>
      </c>
      <c r="KA79" s="127">
        <v>327</v>
      </c>
      <c r="KB79" s="127"/>
      <c r="KC79" s="127"/>
      <c r="KD79" s="127"/>
      <c r="KE79" s="127"/>
      <c r="KF79" s="127"/>
      <c r="KG79" s="127"/>
      <c r="KH79" s="127"/>
      <c r="KI79" s="127"/>
      <c r="KJ79" s="127"/>
      <c r="KK79" s="127">
        <v>180</v>
      </c>
      <c r="KL79" s="130">
        <v>3724</v>
      </c>
      <c r="KM79" s="127">
        <v>216</v>
      </c>
      <c r="KN79" s="127"/>
      <c r="KO79" s="127"/>
      <c r="KP79" s="127"/>
      <c r="KQ79" s="127"/>
      <c r="KR79" s="127">
        <v>67</v>
      </c>
      <c r="KS79" s="127"/>
      <c r="KT79" s="127">
        <v>0</v>
      </c>
      <c r="KU79" s="127"/>
      <c r="KV79" s="127"/>
      <c r="KW79" s="127"/>
      <c r="KX79" s="127"/>
      <c r="KY79" s="127"/>
      <c r="KZ79" s="127"/>
      <c r="LA79" s="127"/>
      <c r="LB79" s="127"/>
      <c r="LC79" s="127">
        <v>2</v>
      </c>
      <c r="LD79" s="127">
        <v>122</v>
      </c>
      <c r="LE79" s="127">
        <v>2</v>
      </c>
      <c r="LF79" s="127"/>
      <c r="LG79" s="127">
        <v>15</v>
      </c>
      <c r="LH79" s="127"/>
      <c r="LI79" s="127"/>
      <c r="LJ79" s="130">
        <v>4677</v>
      </c>
      <c r="LK79" s="127"/>
      <c r="LL79" s="127"/>
      <c r="LM79" s="127"/>
      <c r="LN79" s="127">
        <v>423</v>
      </c>
      <c r="LO79" s="127">
        <v>288</v>
      </c>
      <c r="LP79" s="127"/>
      <c r="LQ79" s="127"/>
      <c r="LR79" s="127"/>
      <c r="LS79" s="127"/>
      <c r="LT79" s="127">
        <v>0</v>
      </c>
      <c r="LU79" s="127"/>
      <c r="LV79" s="127"/>
      <c r="LW79" s="127"/>
      <c r="LX79" s="127"/>
      <c r="LY79" s="127"/>
      <c r="LZ79" s="127"/>
      <c r="MA79" s="127"/>
      <c r="MB79" s="127"/>
      <c r="MC79" s="127"/>
      <c r="MD79" s="127"/>
      <c r="ME79" s="127"/>
      <c r="MF79" s="127"/>
      <c r="MG79" s="127"/>
      <c r="MH79" s="127"/>
      <c r="MI79" s="127">
        <v>0</v>
      </c>
      <c r="MJ79" s="127"/>
      <c r="MK79" s="130">
        <v>1110</v>
      </c>
      <c r="ML79" s="127"/>
      <c r="MM79" s="127"/>
      <c r="MN79" s="127"/>
      <c r="MO79" s="127"/>
      <c r="MP79" s="127"/>
      <c r="MR79" s="346">
        <f t="shared" si="12"/>
        <v>0</v>
      </c>
      <c r="MS79" s="346">
        <f t="shared" si="13"/>
        <v>8611</v>
      </c>
      <c r="MT79" s="325">
        <f t="shared" si="11"/>
        <v>129.5</v>
      </c>
      <c r="MU79" s="772">
        <f t="shared" si="14"/>
        <v>108</v>
      </c>
    </row>
    <row r="80" spans="1:359" ht="43.5" x14ac:dyDescent="0.35">
      <c r="A80" s="280" t="s">
        <v>140</v>
      </c>
      <c r="B80" s="35" t="s">
        <v>6</v>
      </c>
      <c r="C80" s="35" t="s">
        <v>158</v>
      </c>
      <c r="D80" s="60" t="s">
        <v>299</v>
      </c>
      <c r="E80" s="128">
        <f t="shared" si="10"/>
        <v>545.58945373134327</v>
      </c>
      <c r="F80" s="325"/>
      <c r="G80" s="298">
        <v>734.36</v>
      </c>
      <c r="H80" s="905">
        <v>24</v>
      </c>
      <c r="I80" s="844">
        <v>228</v>
      </c>
      <c r="J80" s="753"/>
      <c r="K80" s="753">
        <v>34</v>
      </c>
      <c r="L80" s="753">
        <v>14</v>
      </c>
      <c r="M80" s="753">
        <v>3663</v>
      </c>
      <c r="N80" s="666"/>
      <c r="O80" s="753">
        <v>0</v>
      </c>
      <c r="P80" s="883">
        <v>131</v>
      </c>
      <c r="Q80" s="831">
        <v>18</v>
      </c>
      <c r="R80" s="844">
        <v>0</v>
      </c>
      <c r="S80" s="753"/>
      <c r="T80" s="661">
        <v>1262.0640000000001</v>
      </c>
      <c r="U80" s="883"/>
      <c r="V80" s="458">
        <v>3850</v>
      </c>
      <c r="W80" s="809">
        <v>364</v>
      </c>
      <c r="X80" s="666">
        <v>77</v>
      </c>
      <c r="Y80" s="666">
        <v>594</v>
      </c>
      <c r="Z80" s="666">
        <v>3</v>
      </c>
      <c r="AA80" s="753"/>
      <c r="AB80" s="905"/>
      <c r="AC80" s="753">
        <v>575</v>
      </c>
      <c r="AD80" s="394"/>
      <c r="AE80" s="394">
        <v>117</v>
      </c>
      <c r="AF80" s="666"/>
      <c r="AG80" s="135"/>
      <c r="AH80" s="753">
        <v>13</v>
      </c>
      <c r="AI80" s="394"/>
      <c r="AJ80" s="394">
        <v>22.5</v>
      </c>
      <c r="AK80" s="666">
        <v>2572</v>
      </c>
      <c r="AL80" s="394"/>
      <c r="AM80" s="394"/>
      <c r="AN80" s="394">
        <v>417</v>
      </c>
      <c r="AO80" s="584">
        <v>15</v>
      </c>
      <c r="AP80" s="883">
        <v>24</v>
      </c>
      <c r="AQ80" s="394">
        <v>100</v>
      </c>
      <c r="AR80" s="298">
        <v>0</v>
      </c>
      <c r="AS80" s="844">
        <v>8</v>
      </c>
      <c r="AT80" s="135"/>
      <c r="AU80" s="631"/>
      <c r="AV80" s="554">
        <v>1115.979</v>
      </c>
      <c r="AW80" s="753"/>
      <c r="AX80" s="661">
        <v>519</v>
      </c>
      <c r="AY80" s="458">
        <v>3990</v>
      </c>
      <c r="AZ80" s="526">
        <v>0</v>
      </c>
      <c r="BA80" s="434">
        <v>0</v>
      </c>
      <c r="BB80" s="341">
        <v>839</v>
      </c>
      <c r="BC80" s="394">
        <v>0</v>
      </c>
      <c r="BD80" s="666"/>
      <c r="BE80" s="394">
        <v>542</v>
      </c>
      <c r="BF80" s="753"/>
      <c r="BG80" s="243"/>
      <c r="BH80" s="127"/>
      <c r="BI80" s="127">
        <v>1</v>
      </c>
      <c r="BJ80" s="127">
        <v>539</v>
      </c>
      <c r="BK80" s="129">
        <v>4056</v>
      </c>
      <c r="BL80" s="127"/>
      <c r="BM80" s="135"/>
      <c r="BN80" s="129">
        <v>441</v>
      </c>
      <c r="BO80" s="135"/>
      <c r="BP80" s="883">
        <v>94</v>
      </c>
      <c r="BQ80" s="127"/>
      <c r="BR80" s="127">
        <v>49</v>
      </c>
      <c r="BS80" s="135">
        <v>2</v>
      </c>
      <c r="BT80" s="127"/>
      <c r="BU80" s="127"/>
      <c r="BV80" s="475"/>
      <c r="BW80" s="127"/>
      <c r="BX80" s="127">
        <v>5</v>
      </c>
      <c r="BY80" s="341">
        <v>371</v>
      </c>
      <c r="BZ80" s="341">
        <v>113</v>
      </c>
      <c r="CA80" s="127">
        <v>41</v>
      </c>
      <c r="CB80" s="149">
        <v>3864</v>
      </c>
      <c r="CC80" s="127"/>
      <c r="CD80" s="127">
        <v>0</v>
      </c>
      <c r="CE80" s="127"/>
      <c r="CF80" s="554">
        <v>991.0838</v>
      </c>
      <c r="CG80" s="127"/>
      <c r="CH80" s="661">
        <v>431</v>
      </c>
      <c r="CI80" s="710">
        <v>3520</v>
      </c>
      <c r="CJ80" s="408">
        <v>2735</v>
      </c>
      <c r="CK80" s="324"/>
      <c r="CL80" s="329">
        <v>531</v>
      </c>
      <c r="CM80" s="394"/>
      <c r="CN80" s="127"/>
      <c r="CO80" s="135"/>
      <c r="CP80" s="127"/>
      <c r="CQ80" s="394">
        <v>111</v>
      </c>
      <c r="CR80" s="127">
        <v>133</v>
      </c>
      <c r="CS80" s="127"/>
      <c r="CT80" s="127"/>
      <c r="CU80" s="127"/>
      <c r="CV80" s="753"/>
      <c r="CW80" s="127">
        <v>12</v>
      </c>
      <c r="CX80" s="127">
        <v>21</v>
      </c>
      <c r="CY80" s="127"/>
      <c r="CZ80" s="127">
        <v>8</v>
      </c>
      <c r="DA80" s="127"/>
      <c r="DB80" s="127">
        <v>66</v>
      </c>
      <c r="DC80" s="130">
        <v>1426</v>
      </c>
      <c r="DD80" s="127"/>
      <c r="DE80" s="127"/>
      <c r="DF80" s="127"/>
      <c r="DG80" s="883">
        <v>95</v>
      </c>
      <c r="DH80" s="127"/>
      <c r="DI80" s="127"/>
      <c r="DJ80" s="127"/>
      <c r="DK80" s="127"/>
      <c r="DL80" s="127">
        <v>15</v>
      </c>
      <c r="DM80" s="127"/>
      <c r="DN80" s="127"/>
      <c r="DO80" s="127"/>
      <c r="DP80" s="127">
        <v>122</v>
      </c>
      <c r="DQ80" s="127"/>
      <c r="DR80" s="127"/>
      <c r="DS80" s="127"/>
      <c r="DT80" s="127">
        <v>5</v>
      </c>
      <c r="DU80" s="127"/>
      <c r="DV80" s="127"/>
      <c r="DW80" s="127"/>
      <c r="DX80" s="127"/>
      <c r="DY80" s="130">
        <v>1173</v>
      </c>
      <c r="DZ80" s="127"/>
      <c r="EA80" s="127">
        <v>105</v>
      </c>
      <c r="EB80" s="127">
        <v>0</v>
      </c>
      <c r="EC80" s="127"/>
      <c r="ED80" s="130">
        <v>1388</v>
      </c>
      <c r="EE80" s="127">
        <v>46</v>
      </c>
      <c r="EF80" s="127">
        <v>0</v>
      </c>
      <c r="EG80" s="127"/>
      <c r="EH80" s="127">
        <v>203</v>
      </c>
      <c r="EI80" s="127"/>
      <c r="EJ80" s="127"/>
      <c r="EK80" s="127">
        <v>1</v>
      </c>
      <c r="EL80" s="127"/>
      <c r="EM80" s="127">
        <v>0</v>
      </c>
      <c r="EN80" s="127"/>
      <c r="EO80" s="127"/>
      <c r="EP80" s="127"/>
      <c r="EQ80" s="127"/>
      <c r="ER80" s="127">
        <v>85</v>
      </c>
      <c r="ES80" s="127">
        <v>317</v>
      </c>
      <c r="ET80" s="127"/>
      <c r="EU80" s="127"/>
      <c r="EV80" s="127">
        <v>5</v>
      </c>
      <c r="EW80" s="127"/>
      <c r="EX80" s="127"/>
      <c r="EY80" s="127">
        <v>211</v>
      </c>
      <c r="EZ80" s="753"/>
      <c r="FA80" s="127"/>
      <c r="FB80" s="127">
        <v>20</v>
      </c>
      <c r="FC80" s="127"/>
      <c r="FD80" s="127"/>
      <c r="FE80" s="127">
        <v>23</v>
      </c>
      <c r="FF80" s="127"/>
      <c r="FG80" s="127">
        <v>14</v>
      </c>
      <c r="FH80" s="130">
        <v>3539</v>
      </c>
      <c r="FI80" s="127"/>
      <c r="FJ80" s="127"/>
      <c r="FK80" s="127"/>
      <c r="FL80" s="130">
        <v>1480</v>
      </c>
      <c r="FM80" s="127"/>
      <c r="FN80" s="127">
        <v>62</v>
      </c>
      <c r="FO80" s="127">
        <v>219</v>
      </c>
      <c r="FP80" s="127"/>
      <c r="FQ80" s="127"/>
      <c r="FR80" s="127"/>
      <c r="FS80" s="127"/>
      <c r="FT80" s="127"/>
      <c r="FU80" s="127">
        <v>0</v>
      </c>
      <c r="FV80" s="127">
        <v>4</v>
      </c>
      <c r="FW80" s="127"/>
      <c r="FX80" s="127"/>
      <c r="FY80" s="127">
        <v>65</v>
      </c>
      <c r="FZ80" s="127"/>
      <c r="GA80" s="127"/>
      <c r="GB80" s="127"/>
      <c r="GC80" s="127"/>
      <c r="GD80" s="127"/>
      <c r="GE80" s="127">
        <v>222</v>
      </c>
      <c r="GF80" s="127"/>
      <c r="GG80" s="127"/>
      <c r="GH80" s="127"/>
      <c r="GI80" s="127"/>
      <c r="GJ80" s="127"/>
      <c r="GK80" s="127"/>
      <c r="GL80" s="127">
        <v>97</v>
      </c>
      <c r="GM80" s="127"/>
      <c r="GN80" s="127"/>
      <c r="GO80" s="127">
        <v>421</v>
      </c>
      <c r="GP80" s="127"/>
      <c r="GQ80" s="127"/>
      <c r="GR80" s="130">
        <v>3819</v>
      </c>
      <c r="GS80" s="127">
        <v>469</v>
      </c>
      <c r="GT80" s="127">
        <v>214</v>
      </c>
      <c r="GU80" s="127"/>
      <c r="GV80" s="127">
        <v>29</v>
      </c>
      <c r="GW80" s="127">
        <v>23</v>
      </c>
      <c r="GX80" s="127">
        <v>620</v>
      </c>
      <c r="GY80" s="127"/>
      <c r="GZ80" s="127"/>
      <c r="HA80" s="127"/>
      <c r="HB80" s="127"/>
      <c r="HC80" s="127"/>
      <c r="HD80" s="127">
        <v>104</v>
      </c>
      <c r="HE80" s="127"/>
      <c r="HF80" s="127">
        <v>317</v>
      </c>
      <c r="HG80" s="127"/>
      <c r="HH80" s="127"/>
      <c r="HI80" s="127"/>
      <c r="HJ80" s="127"/>
      <c r="HK80" s="127"/>
      <c r="HL80" s="127"/>
      <c r="HM80" s="127"/>
      <c r="HN80" s="127">
        <v>0</v>
      </c>
      <c r="HO80" s="127">
        <v>0</v>
      </c>
      <c r="HP80" s="127"/>
      <c r="HQ80" s="127"/>
      <c r="HR80" s="127"/>
      <c r="HS80" s="127">
        <v>397</v>
      </c>
      <c r="HT80" s="127"/>
      <c r="HU80" s="127"/>
      <c r="HV80" s="127">
        <v>424</v>
      </c>
      <c r="HW80" s="127">
        <v>47</v>
      </c>
      <c r="HX80" s="127"/>
      <c r="HY80" s="127">
        <v>14</v>
      </c>
      <c r="HZ80" s="127"/>
      <c r="IA80" s="127"/>
      <c r="IB80" s="127">
        <v>79</v>
      </c>
      <c r="IC80" s="127"/>
      <c r="ID80" s="127">
        <v>4</v>
      </c>
      <c r="IE80" s="127"/>
      <c r="IF80" s="127"/>
      <c r="IG80" s="127"/>
      <c r="IH80" s="127"/>
      <c r="II80" s="127"/>
      <c r="IJ80" s="127"/>
      <c r="IK80" s="130">
        <v>2480</v>
      </c>
      <c r="IL80" s="127"/>
      <c r="IM80" s="127"/>
      <c r="IN80" s="127"/>
      <c r="IO80" s="127"/>
      <c r="IP80" s="127"/>
      <c r="IQ80" s="127"/>
      <c r="IR80" s="127"/>
      <c r="IS80" s="127"/>
      <c r="IT80" s="127">
        <v>606</v>
      </c>
      <c r="IU80" s="130">
        <v>1650</v>
      </c>
      <c r="IV80" s="127"/>
      <c r="IW80" s="127">
        <v>80</v>
      </c>
      <c r="IX80" s="127"/>
      <c r="IY80" s="127"/>
      <c r="IZ80" s="127"/>
      <c r="JA80" s="127"/>
      <c r="JB80" s="127"/>
      <c r="JC80" s="127"/>
      <c r="JD80" s="127"/>
      <c r="JE80" s="127"/>
      <c r="JF80" s="127"/>
      <c r="JG80" s="127"/>
      <c r="JH80" s="127">
        <v>152</v>
      </c>
      <c r="JI80" s="127"/>
      <c r="JJ80" s="127"/>
      <c r="JK80" s="127"/>
      <c r="JL80" s="127"/>
      <c r="JM80" s="127"/>
      <c r="JN80" s="127"/>
      <c r="JO80" s="127"/>
      <c r="JP80" s="127"/>
      <c r="JQ80" s="127">
        <v>169</v>
      </c>
      <c r="JR80" s="127"/>
      <c r="JS80" s="127"/>
      <c r="JT80" s="127"/>
      <c r="JU80" s="127"/>
      <c r="JV80" s="127"/>
      <c r="JW80" s="127"/>
      <c r="JX80" s="127"/>
      <c r="JY80" s="127">
        <v>926</v>
      </c>
      <c r="JZ80" s="130">
        <v>1022</v>
      </c>
      <c r="KA80" s="127">
        <v>229</v>
      </c>
      <c r="KB80" s="127"/>
      <c r="KC80" s="127"/>
      <c r="KD80" s="127"/>
      <c r="KE80" s="127"/>
      <c r="KF80" s="127"/>
      <c r="KG80" s="127"/>
      <c r="KH80" s="127"/>
      <c r="KI80" s="127"/>
      <c r="KJ80" s="127"/>
      <c r="KK80" s="127">
        <v>8</v>
      </c>
      <c r="KL80" s="130">
        <v>1077</v>
      </c>
      <c r="KM80" s="127">
        <v>14</v>
      </c>
      <c r="KN80" s="127">
        <v>363</v>
      </c>
      <c r="KO80" s="127"/>
      <c r="KP80" s="127"/>
      <c r="KQ80" s="127"/>
      <c r="KR80" s="127">
        <v>166</v>
      </c>
      <c r="KS80" s="127"/>
      <c r="KT80" s="127">
        <v>128</v>
      </c>
      <c r="KU80" s="127"/>
      <c r="KV80" s="127"/>
      <c r="KW80" s="127"/>
      <c r="KX80" s="127"/>
      <c r="KY80" s="127"/>
      <c r="KZ80" s="127"/>
      <c r="LA80" s="127"/>
      <c r="LB80" s="127"/>
      <c r="LC80" s="127">
        <v>0</v>
      </c>
      <c r="LD80" s="127">
        <v>253</v>
      </c>
      <c r="LE80" s="127">
        <v>25</v>
      </c>
      <c r="LF80" s="127"/>
      <c r="LG80" s="127">
        <v>32</v>
      </c>
      <c r="LH80" s="127"/>
      <c r="LI80" s="127">
        <v>14</v>
      </c>
      <c r="LJ80" s="130">
        <v>3985</v>
      </c>
      <c r="LK80" s="127"/>
      <c r="LL80" s="127"/>
      <c r="LM80" s="127"/>
      <c r="LN80" s="127">
        <v>478</v>
      </c>
      <c r="LO80" s="127">
        <v>495</v>
      </c>
      <c r="LP80" s="127"/>
      <c r="LQ80" s="127"/>
      <c r="LR80" s="127"/>
      <c r="LS80" s="127"/>
      <c r="LT80" s="127">
        <v>424</v>
      </c>
      <c r="LU80" s="127"/>
      <c r="LV80" s="127"/>
      <c r="LW80" s="127"/>
      <c r="LX80" s="127">
        <v>16</v>
      </c>
      <c r="LY80" s="127"/>
      <c r="LZ80" s="127"/>
      <c r="MA80" s="127"/>
      <c r="MB80" s="127"/>
      <c r="MC80" s="127"/>
      <c r="MD80" s="127"/>
      <c r="ME80" s="127">
        <v>10</v>
      </c>
      <c r="MF80" s="127"/>
      <c r="MG80" s="127"/>
      <c r="MH80" s="127"/>
      <c r="MI80" s="127">
        <v>202</v>
      </c>
      <c r="MJ80" s="127"/>
      <c r="MK80" s="127">
        <v>181</v>
      </c>
      <c r="ML80" s="127"/>
      <c r="MM80" s="127"/>
      <c r="MN80" s="127"/>
      <c r="MO80" s="127"/>
      <c r="MP80" s="127"/>
      <c r="MR80" s="346">
        <f t="shared" si="12"/>
        <v>0</v>
      </c>
      <c r="MS80" s="346">
        <f t="shared" si="13"/>
        <v>4056</v>
      </c>
      <c r="MT80" s="325">
        <f t="shared" si="11"/>
        <v>112</v>
      </c>
      <c r="MU80" s="772">
        <f t="shared" si="14"/>
        <v>134</v>
      </c>
    </row>
    <row r="81" spans="1:359" ht="58" x14ac:dyDescent="0.35">
      <c r="A81" s="280" t="s">
        <v>141</v>
      </c>
      <c r="B81" s="35" t="s">
        <v>6</v>
      </c>
      <c r="C81" s="35" t="s">
        <v>158</v>
      </c>
      <c r="D81" s="60" t="s">
        <v>244</v>
      </c>
      <c r="E81" s="162">
        <f t="shared" si="10"/>
        <v>2.7869030427924408</v>
      </c>
      <c r="F81" s="333"/>
      <c r="G81" s="844"/>
      <c r="H81" s="905"/>
      <c r="I81" s="844">
        <v>2</v>
      </c>
      <c r="J81" s="753"/>
      <c r="K81" s="753">
        <v>6.9</v>
      </c>
      <c r="L81" s="753">
        <v>2</v>
      </c>
      <c r="M81" s="753"/>
      <c r="N81" s="666"/>
      <c r="O81" s="753"/>
      <c r="P81" s="883">
        <v>4</v>
      </c>
      <c r="Q81" s="870">
        <v>3.2</v>
      </c>
      <c r="R81" s="880">
        <v>8</v>
      </c>
      <c r="S81" s="753"/>
      <c r="T81" s="666"/>
      <c r="U81" s="883"/>
      <c r="V81" s="668"/>
      <c r="W81" s="809">
        <v>2</v>
      </c>
      <c r="X81" s="666"/>
      <c r="Y81" s="496">
        <v>5.0653263704158791</v>
      </c>
      <c r="Z81" s="666">
        <v>3.94</v>
      </c>
      <c r="AA81" s="753"/>
      <c r="AB81" s="905"/>
      <c r="AC81" s="753"/>
      <c r="AD81" s="394"/>
      <c r="AE81" s="394"/>
      <c r="AF81" s="666"/>
      <c r="AG81" s="135"/>
      <c r="AH81" s="753">
        <v>1.0900000000000001</v>
      </c>
      <c r="AI81" s="394"/>
      <c r="AJ81" s="394">
        <v>0</v>
      </c>
      <c r="AK81" s="666"/>
      <c r="AL81" s="394"/>
      <c r="AM81" s="394"/>
      <c r="AN81" s="394"/>
      <c r="AO81" s="584"/>
      <c r="AP81" s="883">
        <v>2</v>
      </c>
      <c r="AQ81" s="394"/>
      <c r="AR81" s="496">
        <v>0.6</v>
      </c>
      <c r="AS81" s="844">
        <v>2.2000000000000002</v>
      </c>
      <c r="AT81" s="135"/>
      <c r="AU81" s="631">
        <v>5</v>
      </c>
      <c r="AV81" s="559"/>
      <c r="AW81" s="753"/>
      <c r="AX81" s="704">
        <v>1.95</v>
      </c>
      <c r="AY81" s="397"/>
      <c r="AZ81" s="526"/>
      <c r="BA81" s="434">
        <v>5</v>
      </c>
      <c r="BB81" s="338">
        <f>88/211354*100000</f>
        <v>41.636306859581552</v>
      </c>
      <c r="BC81" s="391">
        <v>1.8180000000000001</v>
      </c>
      <c r="BD81" s="666"/>
      <c r="BE81" s="394"/>
      <c r="BF81" s="753"/>
      <c r="BG81" s="243"/>
      <c r="BH81" s="127"/>
      <c r="BI81" s="127">
        <v>0.51</v>
      </c>
      <c r="BJ81" s="127"/>
      <c r="BK81" s="135">
        <v>4.42</v>
      </c>
      <c r="BL81" s="127"/>
      <c r="BM81" s="135"/>
      <c r="BN81" s="129"/>
      <c r="BO81" s="135"/>
      <c r="BP81" s="883">
        <v>11</v>
      </c>
      <c r="BQ81" s="127"/>
      <c r="BR81" s="127">
        <v>0</v>
      </c>
      <c r="BS81" s="135"/>
      <c r="BT81" s="127"/>
      <c r="BU81" s="127"/>
      <c r="BV81" s="475"/>
      <c r="BW81" s="127"/>
      <c r="BX81" s="127"/>
      <c r="BY81" s="341">
        <v>27</v>
      </c>
      <c r="BZ81" s="341">
        <v>0</v>
      </c>
      <c r="CA81" s="127">
        <v>1.68</v>
      </c>
      <c r="CB81" s="175">
        <v>0.33583941</v>
      </c>
      <c r="CC81" s="127"/>
      <c r="CD81" s="127">
        <v>0</v>
      </c>
      <c r="CE81" s="127"/>
      <c r="CF81" s="559"/>
      <c r="CG81" s="127"/>
      <c r="CH81" s="704">
        <v>8.7921833667181453</v>
      </c>
      <c r="CI81" s="443"/>
      <c r="CJ81" s="414">
        <v>0.28999999999999998</v>
      </c>
      <c r="CK81" s="341">
        <v>3.49</v>
      </c>
      <c r="CL81" s="135">
        <v>9.8000000000000007</v>
      </c>
      <c r="CM81" s="394"/>
      <c r="CN81" s="127"/>
      <c r="CO81" s="135"/>
      <c r="CP81" s="127"/>
      <c r="CQ81" s="394"/>
      <c r="CR81" s="127">
        <v>20</v>
      </c>
      <c r="CS81" s="127"/>
      <c r="CT81" s="127"/>
      <c r="CU81" s="127"/>
      <c r="CV81" s="753"/>
      <c r="CW81" s="127">
        <v>0</v>
      </c>
      <c r="CX81" s="127">
        <v>0.31</v>
      </c>
      <c r="CY81" s="127"/>
      <c r="CZ81" s="127">
        <v>0</v>
      </c>
      <c r="DA81" s="127"/>
      <c r="DB81" s="127">
        <v>0.54</v>
      </c>
      <c r="DC81" s="127">
        <v>0.75</v>
      </c>
      <c r="DD81" s="127"/>
      <c r="DE81" s="127"/>
      <c r="DF81" s="127"/>
      <c r="DG81" s="883">
        <v>4</v>
      </c>
      <c r="DH81" s="127"/>
      <c r="DI81" s="127"/>
      <c r="DJ81" s="127"/>
      <c r="DK81" s="127"/>
      <c r="DL81" s="127"/>
      <c r="DM81" s="127"/>
      <c r="DN81" s="127">
        <v>0</v>
      </c>
      <c r="DO81" s="127"/>
      <c r="DP81" s="127"/>
      <c r="DQ81" s="127"/>
      <c r="DR81" s="127"/>
      <c r="DS81" s="127"/>
      <c r="DT81" s="127">
        <v>0.87</v>
      </c>
      <c r="DU81" s="127"/>
      <c r="DV81" s="127"/>
      <c r="DW81" s="127"/>
      <c r="DX81" s="127"/>
      <c r="DY81" s="127"/>
      <c r="DZ81" s="127"/>
      <c r="EA81" s="127">
        <v>1.3</v>
      </c>
      <c r="EB81" s="127"/>
      <c r="EC81" s="127"/>
      <c r="ED81" s="127">
        <v>2.97</v>
      </c>
      <c r="EE81" s="127">
        <v>0.66</v>
      </c>
      <c r="EF81" s="127"/>
      <c r="EG81" s="127"/>
      <c r="EH81" s="127">
        <v>0.82</v>
      </c>
      <c r="EI81" s="127"/>
      <c r="EJ81" s="127"/>
      <c r="EK81" s="127">
        <v>0.6</v>
      </c>
      <c r="EL81" s="127"/>
      <c r="EM81" s="127"/>
      <c r="EN81" s="127"/>
      <c r="EO81" s="127"/>
      <c r="EP81" s="127"/>
      <c r="EQ81" s="127"/>
      <c r="ER81" s="127"/>
      <c r="ES81" s="127">
        <v>22.73</v>
      </c>
      <c r="ET81" s="127"/>
      <c r="EU81" s="127"/>
      <c r="EV81" s="127"/>
      <c r="EW81" s="127"/>
      <c r="EX81" s="127"/>
      <c r="EY81" s="127">
        <v>2.09</v>
      </c>
      <c r="EZ81" s="753"/>
      <c r="FA81" s="127"/>
      <c r="FB81" s="127">
        <v>0.39</v>
      </c>
      <c r="FC81" s="127"/>
      <c r="FD81" s="127"/>
      <c r="FE81" s="127"/>
      <c r="FF81" s="127"/>
      <c r="FG81" s="127">
        <v>1.17</v>
      </c>
      <c r="FH81" s="127">
        <v>6.72</v>
      </c>
      <c r="FI81" s="127"/>
      <c r="FJ81" s="127">
        <v>0.98</v>
      </c>
      <c r="FK81" s="127"/>
      <c r="FL81" s="127"/>
      <c r="FM81" s="127"/>
      <c r="FN81" s="127"/>
      <c r="FO81" s="127"/>
      <c r="FP81" s="127"/>
      <c r="FQ81" s="127"/>
      <c r="FR81" s="127">
        <v>0.24</v>
      </c>
      <c r="FS81" s="127"/>
      <c r="FT81" s="127">
        <v>2.83</v>
      </c>
      <c r="FU81" s="127">
        <v>0</v>
      </c>
      <c r="FV81" s="127"/>
      <c r="FW81" s="127">
        <v>0</v>
      </c>
      <c r="FX81" s="127"/>
      <c r="FY81" s="127"/>
      <c r="FZ81" s="127"/>
      <c r="GA81" s="127"/>
      <c r="GB81" s="127"/>
      <c r="GC81" s="127"/>
      <c r="GD81" s="127"/>
      <c r="GE81" s="127"/>
      <c r="GF81" s="127"/>
      <c r="GG81" s="127"/>
      <c r="GH81" s="127"/>
      <c r="GI81" s="127"/>
      <c r="GJ81" s="127"/>
      <c r="GK81" s="127"/>
      <c r="GL81" s="127"/>
      <c r="GM81" s="127"/>
      <c r="GN81" s="127"/>
      <c r="GO81" s="127">
        <v>0.73</v>
      </c>
      <c r="GP81" s="127"/>
      <c r="GQ81" s="127"/>
      <c r="GR81" s="127">
        <v>1.5</v>
      </c>
      <c r="GS81" s="127">
        <v>0.9</v>
      </c>
      <c r="GT81" s="127">
        <v>1.2</v>
      </c>
      <c r="GU81" s="127"/>
      <c r="GV81" s="127"/>
      <c r="GW81" s="127"/>
      <c r="GX81" s="127">
        <v>0.6</v>
      </c>
      <c r="GY81" s="127"/>
      <c r="GZ81" s="127"/>
      <c r="HA81" s="127"/>
      <c r="HB81" s="127"/>
      <c r="HC81" s="127"/>
      <c r="HD81" s="127">
        <v>0.6</v>
      </c>
      <c r="HE81" s="127"/>
      <c r="HF81" s="127"/>
      <c r="HG81" s="127"/>
      <c r="HH81" s="127"/>
      <c r="HI81" s="127">
        <v>1.63</v>
      </c>
      <c r="HJ81" s="127"/>
      <c r="HK81" s="127">
        <v>0</v>
      </c>
      <c r="HL81" s="127"/>
      <c r="HM81" s="127"/>
      <c r="HN81" s="127"/>
      <c r="HO81" s="127"/>
      <c r="HP81" s="127"/>
      <c r="HQ81" s="127"/>
      <c r="HR81" s="127"/>
      <c r="HS81" s="127"/>
      <c r="HT81" s="127">
        <v>0</v>
      </c>
      <c r="HU81" s="127">
        <v>0.74</v>
      </c>
      <c r="HV81" s="127"/>
      <c r="HW81" s="127">
        <v>0.42</v>
      </c>
      <c r="HX81" s="127"/>
      <c r="HY81" s="127"/>
      <c r="HZ81" s="127"/>
      <c r="IA81" s="127"/>
      <c r="IB81" s="127">
        <v>2.92</v>
      </c>
      <c r="IC81" s="127"/>
      <c r="ID81" s="127">
        <v>0</v>
      </c>
      <c r="IE81" s="127"/>
      <c r="IF81" s="127">
        <v>2.36</v>
      </c>
      <c r="IG81" s="127">
        <v>4.3</v>
      </c>
      <c r="IH81" s="127"/>
      <c r="II81" s="127"/>
      <c r="IJ81" s="127"/>
      <c r="IK81" s="127">
        <v>2.4700000000000002</v>
      </c>
      <c r="IL81" s="127"/>
      <c r="IM81" s="127"/>
      <c r="IN81" s="127"/>
      <c r="IO81" s="127">
        <v>2.3199999999999998</v>
      </c>
      <c r="IP81" s="127"/>
      <c r="IQ81" s="127">
        <v>1.47</v>
      </c>
      <c r="IR81" s="127"/>
      <c r="IS81" s="127">
        <v>3.47</v>
      </c>
      <c r="IT81" s="127"/>
      <c r="IU81" s="127">
        <v>0</v>
      </c>
      <c r="IV81" s="127">
        <v>0.34</v>
      </c>
      <c r="IW81" s="127">
        <v>1.65</v>
      </c>
      <c r="IX81" s="127">
        <v>5.6</v>
      </c>
      <c r="IY81" s="127"/>
      <c r="IZ81" s="127">
        <v>0.34</v>
      </c>
      <c r="JA81" s="127">
        <v>2.0099999999999998</v>
      </c>
      <c r="JB81" s="127"/>
      <c r="JC81" s="127">
        <v>5.41</v>
      </c>
      <c r="JD81" s="127"/>
      <c r="JE81" s="127"/>
      <c r="JF81" s="127">
        <v>1.25</v>
      </c>
      <c r="JG81" s="127">
        <v>1.3</v>
      </c>
      <c r="JH81" s="127">
        <v>0.23</v>
      </c>
      <c r="JI81" s="127"/>
      <c r="JJ81" s="127"/>
      <c r="JK81" s="127"/>
      <c r="JL81" s="127">
        <v>0</v>
      </c>
      <c r="JM81" s="127"/>
      <c r="JN81" s="127"/>
      <c r="JO81" s="127">
        <v>0</v>
      </c>
      <c r="JP81" s="127"/>
      <c r="JQ81" s="127"/>
      <c r="JR81" s="127"/>
      <c r="JS81" s="127"/>
      <c r="JT81" s="127"/>
      <c r="JU81" s="127"/>
      <c r="JV81" s="127"/>
      <c r="JW81" s="127"/>
      <c r="JX81" s="127"/>
      <c r="JY81" s="127"/>
      <c r="JZ81" s="127"/>
      <c r="KA81" s="127"/>
      <c r="KB81" s="127"/>
      <c r="KC81" s="127">
        <v>0.28999999999999998</v>
      </c>
      <c r="KD81" s="127">
        <v>2.0099999999999998</v>
      </c>
      <c r="KE81" s="127">
        <v>2.0699999999999998</v>
      </c>
      <c r="KF81" s="127"/>
      <c r="KG81" s="127"/>
      <c r="KH81" s="127"/>
      <c r="KI81" s="127">
        <v>0.95</v>
      </c>
      <c r="KJ81" s="127"/>
      <c r="KK81" s="127">
        <v>2.4500000000000002</v>
      </c>
      <c r="KL81" s="127">
        <v>2.4500000000000002</v>
      </c>
      <c r="KM81" s="127">
        <v>0.59</v>
      </c>
      <c r="KN81" s="127"/>
      <c r="KO81" s="127"/>
      <c r="KP81" s="127"/>
      <c r="KQ81" s="127"/>
      <c r="KR81" s="127">
        <v>0.63</v>
      </c>
      <c r="KS81" s="127">
        <v>0.59</v>
      </c>
      <c r="KT81" s="127">
        <v>1.1499999999999999</v>
      </c>
      <c r="KU81" s="127"/>
      <c r="KV81" s="127"/>
      <c r="KW81" s="127"/>
      <c r="KX81" s="127"/>
      <c r="KY81" s="127"/>
      <c r="KZ81" s="127"/>
      <c r="LA81" s="127">
        <v>0.47</v>
      </c>
      <c r="LB81" s="127">
        <v>0.53</v>
      </c>
      <c r="LC81" s="127"/>
      <c r="LD81" s="127">
        <v>0.83</v>
      </c>
      <c r="LE81" s="127">
        <v>3.99</v>
      </c>
      <c r="LF81" s="127">
        <v>1.73</v>
      </c>
      <c r="LG81" s="127"/>
      <c r="LH81" s="127"/>
      <c r="LI81" s="127"/>
      <c r="LJ81" s="127"/>
      <c r="LK81" s="127">
        <v>4.72</v>
      </c>
      <c r="LL81" s="127">
        <v>1.4</v>
      </c>
      <c r="LM81" s="127"/>
      <c r="LN81" s="127">
        <v>1</v>
      </c>
      <c r="LO81" s="127"/>
      <c r="LP81" s="127"/>
      <c r="LQ81" s="127">
        <v>1.23</v>
      </c>
      <c r="LR81" s="127">
        <v>0.09</v>
      </c>
      <c r="LS81" s="127"/>
      <c r="LT81" s="127">
        <v>2.21</v>
      </c>
      <c r="LU81" s="127">
        <v>0.35</v>
      </c>
      <c r="LV81" s="127">
        <v>5.63</v>
      </c>
      <c r="LW81" s="127"/>
      <c r="LX81" s="127">
        <v>0</v>
      </c>
      <c r="LY81" s="127"/>
      <c r="LZ81" s="127"/>
      <c r="MA81" s="127">
        <v>0.88</v>
      </c>
      <c r="MB81" s="127"/>
      <c r="MC81" s="127"/>
      <c r="MD81" s="127"/>
      <c r="ME81" s="127"/>
      <c r="MF81" s="127">
        <v>0.67</v>
      </c>
      <c r="MG81" s="127"/>
      <c r="MH81" s="127">
        <v>2.5499999999999998</v>
      </c>
      <c r="MI81" s="127">
        <v>2.04</v>
      </c>
      <c r="MJ81" s="127"/>
      <c r="MK81" s="127">
        <v>0.23</v>
      </c>
      <c r="ML81" s="127"/>
      <c r="MM81" s="127"/>
      <c r="MN81" s="127">
        <v>0.89</v>
      </c>
      <c r="MO81" s="127"/>
      <c r="MP81" s="127"/>
      <c r="MR81" s="346">
        <f t="shared" si="12"/>
        <v>0</v>
      </c>
      <c r="MS81" s="346">
        <f t="shared" si="13"/>
        <v>41.636306859581552</v>
      </c>
      <c r="MT81" s="333">
        <f t="shared" si="11"/>
        <v>1.23</v>
      </c>
      <c r="MU81" s="772">
        <f t="shared" si="14"/>
        <v>117</v>
      </c>
    </row>
    <row r="82" spans="1:359" ht="29" x14ac:dyDescent="0.35">
      <c r="A82" s="280" t="s">
        <v>142</v>
      </c>
      <c r="B82" s="35" t="s">
        <v>63</v>
      </c>
      <c r="C82" s="35" t="s">
        <v>158</v>
      </c>
      <c r="D82" s="60" t="s">
        <v>12</v>
      </c>
      <c r="E82" s="128">
        <f t="shared" si="10"/>
        <v>275.10476190476192</v>
      </c>
      <c r="F82" s="325"/>
      <c r="G82" s="846">
        <v>647</v>
      </c>
      <c r="H82" s="907">
        <v>22</v>
      </c>
      <c r="I82" s="846">
        <v>35</v>
      </c>
      <c r="J82" s="755"/>
      <c r="K82" s="755">
        <v>18</v>
      </c>
      <c r="L82" s="755">
        <v>10</v>
      </c>
      <c r="M82" s="755">
        <v>1273</v>
      </c>
      <c r="N82" s="668"/>
      <c r="O82" s="755">
        <v>11</v>
      </c>
      <c r="P82" s="885">
        <v>35</v>
      </c>
      <c r="Q82" s="870">
        <v>31</v>
      </c>
      <c r="R82" s="846">
        <v>4</v>
      </c>
      <c r="S82" s="755"/>
      <c r="T82" s="668">
        <v>791</v>
      </c>
      <c r="U82" s="885"/>
      <c r="V82" s="458">
        <v>1540</v>
      </c>
      <c r="W82" s="811">
        <v>16</v>
      </c>
      <c r="X82" s="668">
        <v>56</v>
      </c>
      <c r="Y82" s="668">
        <v>177</v>
      </c>
      <c r="Z82" s="668">
        <v>11</v>
      </c>
      <c r="AA82" s="755"/>
      <c r="AB82" s="907">
        <v>20</v>
      </c>
      <c r="AC82" s="755">
        <v>398</v>
      </c>
      <c r="AD82" s="397">
        <v>115</v>
      </c>
      <c r="AE82" s="397">
        <v>31</v>
      </c>
      <c r="AF82" s="668"/>
      <c r="AG82" s="124">
        <v>308</v>
      </c>
      <c r="AH82" s="755">
        <v>19</v>
      </c>
      <c r="AI82" s="397"/>
      <c r="AJ82" s="397">
        <v>7</v>
      </c>
      <c r="AK82" s="668">
        <v>1285</v>
      </c>
      <c r="AL82" s="397"/>
      <c r="AM82" s="397"/>
      <c r="AN82" s="517">
        <v>1063</v>
      </c>
      <c r="AO82" s="586">
        <v>16</v>
      </c>
      <c r="AP82" s="885">
        <v>64</v>
      </c>
      <c r="AQ82" s="397">
        <v>61</v>
      </c>
      <c r="AR82" s="397">
        <v>29</v>
      </c>
      <c r="AS82" s="846">
        <v>32</v>
      </c>
      <c r="AT82" s="124">
        <v>198</v>
      </c>
      <c r="AU82" s="633">
        <v>4</v>
      </c>
      <c r="AV82" s="561">
        <v>886</v>
      </c>
      <c r="AW82" s="755">
        <v>82</v>
      </c>
      <c r="AX82" s="517">
        <v>108</v>
      </c>
      <c r="AY82" s="458">
        <v>1465</v>
      </c>
      <c r="AZ82" s="528">
        <v>14</v>
      </c>
      <c r="BA82" s="443">
        <v>7</v>
      </c>
      <c r="BB82" s="344">
        <v>155</v>
      </c>
      <c r="BC82" s="397">
        <v>15</v>
      </c>
      <c r="BD82" s="668"/>
      <c r="BE82" s="397">
        <v>336</v>
      </c>
      <c r="BF82" s="755">
        <v>322</v>
      </c>
      <c r="BG82" s="245"/>
      <c r="BH82" s="127"/>
      <c r="BI82" s="127">
        <v>78</v>
      </c>
      <c r="BJ82" s="127">
        <v>87</v>
      </c>
      <c r="BK82" s="126">
        <v>1692</v>
      </c>
      <c r="BL82" s="127"/>
      <c r="BM82" s="124">
        <v>197</v>
      </c>
      <c r="BN82" s="126">
        <v>952</v>
      </c>
      <c r="BO82" s="124">
        <v>985</v>
      </c>
      <c r="BP82" s="885">
        <v>62</v>
      </c>
      <c r="BQ82" s="127"/>
      <c r="BR82" s="127">
        <v>57</v>
      </c>
      <c r="BS82" s="124">
        <v>23</v>
      </c>
      <c r="BT82" s="127"/>
      <c r="BU82" s="127"/>
      <c r="BV82" s="475">
        <v>204</v>
      </c>
      <c r="BW82" s="127"/>
      <c r="BX82" s="127"/>
      <c r="BY82" s="344">
        <v>209</v>
      </c>
      <c r="BZ82" s="344">
        <v>53</v>
      </c>
      <c r="CA82" s="127">
        <v>80</v>
      </c>
      <c r="CB82" s="176">
        <v>1072</v>
      </c>
      <c r="CC82" s="127"/>
      <c r="CD82" s="127">
        <v>6</v>
      </c>
      <c r="CE82" s="127"/>
      <c r="CF82" s="561">
        <v>892</v>
      </c>
      <c r="CG82" s="127"/>
      <c r="CH82" s="517">
        <v>117</v>
      </c>
      <c r="CI82" s="710">
        <v>1619</v>
      </c>
      <c r="CJ82" s="417">
        <v>1138</v>
      </c>
      <c r="CK82" s="344">
        <v>719</v>
      </c>
      <c r="CL82" s="124">
        <v>314</v>
      </c>
      <c r="CM82" s="397"/>
      <c r="CN82" s="127"/>
      <c r="CO82" s="124">
        <v>53</v>
      </c>
      <c r="CP82" s="127"/>
      <c r="CQ82" s="397">
        <v>271</v>
      </c>
      <c r="CR82" s="127">
        <v>134</v>
      </c>
      <c r="CS82" s="127"/>
      <c r="CT82" s="130">
        <v>1592</v>
      </c>
      <c r="CU82" s="127"/>
      <c r="CV82" s="755">
        <v>371</v>
      </c>
      <c r="CW82" s="127">
        <v>25</v>
      </c>
      <c r="CX82" s="127">
        <v>78</v>
      </c>
      <c r="CY82" s="127"/>
      <c r="CZ82" s="127">
        <v>15</v>
      </c>
      <c r="DA82" s="127"/>
      <c r="DB82" s="127">
        <v>152</v>
      </c>
      <c r="DC82" s="130">
        <v>1683</v>
      </c>
      <c r="DD82" s="127"/>
      <c r="DE82" s="127"/>
      <c r="DF82" s="127"/>
      <c r="DG82" s="885">
        <v>65</v>
      </c>
      <c r="DH82" s="127">
        <v>7</v>
      </c>
      <c r="DI82" s="127"/>
      <c r="DJ82" s="127"/>
      <c r="DK82" s="127">
        <v>56</v>
      </c>
      <c r="DL82" s="127">
        <v>94</v>
      </c>
      <c r="DM82" s="127"/>
      <c r="DN82" s="127">
        <v>16</v>
      </c>
      <c r="DO82" s="127"/>
      <c r="DP82" s="127">
        <v>38</v>
      </c>
      <c r="DQ82" s="127"/>
      <c r="DR82" s="127"/>
      <c r="DS82" s="127">
        <v>198</v>
      </c>
      <c r="DT82" s="127">
        <v>20</v>
      </c>
      <c r="DU82" s="127"/>
      <c r="DV82" s="127"/>
      <c r="DW82" s="127"/>
      <c r="DX82" s="127">
        <v>3</v>
      </c>
      <c r="DY82" s="127">
        <v>164</v>
      </c>
      <c r="DZ82" s="127"/>
      <c r="EA82" s="127">
        <v>14</v>
      </c>
      <c r="EB82" s="127">
        <v>24</v>
      </c>
      <c r="EC82" s="127"/>
      <c r="ED82" s="127">
        <v>932</v>
      </c>
      <c r="EE82" s="127">
        <v>42</v>
      </c>
      <c r="EF82" s="127">
        <v>0</v>
      </c>
      <c r="EG82" s="127"/>
      <c r="EH82" s="127">
        <v>365</v>
      </c>
      <c r="EI82" s="127"/>
      <c r="EJ82" s="127"/>
      <c r="EK82" s="130">
        <v>1365</v>
      </c>
      <c r="EL82" s="127"/>
      <c r="EM82" s="127">
        <v>0</v>
      </c>
      <c r="EN82" s="127"/>
      <c r="EO82" s="127"/>
      <c r="EP82" s="127"/>
      <c r="EQ82" s="127"/>
      <c r="ER82" s="127">
        <v>289</v>
      </c>
      <c r="ES82" s="127">
        <v>180</v>
      </c>
      <c r="ET82" s="127"/>
      <c r="EU82" s="127"/>
      <c r="EV82" s="127">
        <v>47</v>
      </c>
      <c r="EW82" s="130">
        <v>1569</v>
      </c>
      <c r="EX82" s="127">
        <v>1</v>
      </c>
      <c r="EY82" s="127">
        <v>108</v>
      </c>
      <c r="EZ82" s="755"/>
      <c r="FA82" s="127"/>
      <c r="FB82" s="127">
        <v>28</v>
      </c>
      <c r="FC82" s="127"/>
      <c r="FD82" s="127"/>
      <c r="FE82" s="127">
        <v>15</v>
      </c>
      <c r="FF82" s="127"/>
      <c r="FG82" s="127">
        <v>196</v>
      </c>
      <c r="FH82" s="130">
        <v>1378</v>
      </c>
      <c r="FI82" s="127"/>
      <c r="FJ82" s="127">
        <v>52</v>
      </c>
      <c r="FK82" s="127">
        <v>217</v>
      </c>
      <c r="FL82" s="130">
        <v>1043</v>
      </c>
      <c r="FM82" s="127"/>
      <c r="FN82" s="127">
        <v>146</v>
      </c>
      <c r="FO82" s="127">
        <v>276</v>
      </c>
      <c r="FP82" s="127">
        <v>9</v>
      </c>
      <c r="FQ82" s="127"/>
      <c r="FR82" s="127">
        <v>57</v>
      </c>
      <c r="FS82" s="127">
        <v>16</v>
      </c>
      <c r="FT82" s="127">
        <v>29</v>
      </c>
      <c r="FU82" s="127">
        <v>14</v>
      </c>
      <c r="FV82" s="127">
        <v>189</v>
      </c>
      <c r="FW82" s="127">
        <v>26</v>
      </c>
      <c r="FX82" s="127"/>
      <c r="FY82" s="127">
        <v>31</v>
      </c>
      <c r="FZ82" s="127"/>
      <c r="GA82" s="127"/>
      <c r="GB82" s="127"/>
      <c r="GC82" s="127"/>
      <c r="GD82" s="127">
        <v>202</v>
      </c>
      <c r="GE82" s="127">
        <v>426</v>
      </c>
      <c r="GF82" s="127"/>
      <c r="GG82" s="127">
        <v>59</v>
      </c>
      <c r="GH82" s="127"/>
      <c r="GI82" s="127"/>
      <c r="GJ82" s="127"/>
      <c r="GK82" s="127"/>
      <c r="GL82" s="127">
        <v>40</v>
      </c>
      <c r="GM82" s="127"/>
      <c r="GN82" s="127"/>
      <c r="GO82" s="127">
        <v>351</v>
      </c>
      <c r="GP82" s="127"/>
      <c r="GQ82" s="127"/>
      <c r="GR82" s="130">
        <v>1351</v>
      </c>
      <c r="GS82" s="127">
        <v>284</v>
      </c>
      <c r="GT82" s="127">
        <v>292</v>
      </c>
      <c r="GU82" s="127"/>
      <c r="GV82" s="127">
        <v>8</v>
      </c>
      <c r="GW82" s="127">
        <v>158</v>
      </c>
      <c r="GX82" s="127">
        <v>132</v>
      </c>
      <c r="GY82" s="127">
        <v>20</v>
      </c>
      <c r="GZ82" s="127"/>
      <c r="HA82" s="127"/>
      <c r="HB82" s="127"/>
      <c r="HC82" s="127">
        <v>66</v>
      </c>
      <c r="HD82" s="127">
        <v>313</v>
      </c>
      <c r="HE82" s="127">
        <v>47</v>
      </c>
      <c r="HF82" s="127">
        <v>49</v>
      </c>
      <c r="HG82" s="127"/>
      <c r="HH82" s="127"/>
      <c r="HI82" s="127">
        <v>833</v>
      </c>
      <c r="HJ82" s="127"/>
      <c r="HK82" s="127">
        <v>14</v>
      </c>
      <c r="HL82" s="127">
        <v>98</v>
      </c>
      <c r="HM82" s="127"/>
      <c r="HN82" s="127">
        <v>15</v>
      </c>
      <c r="HO82" s="127">
        <v>57</v>
      </c>
      <c r="HP82" s="127"/>
      <c r="HQ82" s="127"/>
      <c r="HR82" s="127"/>
      <c r="HS82" s="127">
        <v>277</v>
      </c>
      <c r="HT82" s="127">
        <v>22</v>
      </c>
      <c r="HU82" s="127">
        <v>5</v>
      </c>
      <c r="HV82" s="127">
        <v>44</v>
      </c>
      <c r="HW82" s="127">
        <v>89</v>
      </c>
      <c r="HX82" s="127"/>
      <c r="HY82" s="127">
        <v>32</v>
      </c>
      <c r="HZ82" s="127"/>
      <c r="IA82" s="127"/>
      <c r="IB82" s="127">
        <v>57</v>
      </c>
      <c r="IC82" s="127"/>
      <c r="ID82" s="127">
        <v>17</v>
      </c>
      <c r="IE82" s="127"/>
      <c r="IF82" s="127"/>
      <c r="IG82" s="127">
        <v>723</v>
      </c>
      <c r="IH82" s="127"/>
      <c r="II82" s="127"/>
      <c r="IJ82" s="127"/>
      <c r="IK82" s="130">
        <v>1730</v>
      </c>
      <c r="IL82" s="127">
        <v>50</v>
      </c>
      <c r="IM82" s="127"/>
      <c r="IN82" s="127"/>
      <c r="IO82" s="127">
        <v>38</v>
      </c>
      <c r="IP82" s="127"/>
      <c r="IQ82" s="127">
        <v>59</v>
      </c>
      <c r="IR82" s="127"/>
      <c r="IS82" s="127">
        <v>25</v>
      </c>
      <c r="IT82" s="127">
        <v>58</v>
      </c>
      <c r="IU82" s="130">
        <v>1025</v>
      </c>
      <c r="IV82" s="127">
        <v>30</v>
      </c>
      <c r="IW82" s="127">
        <v>163</v>
      </c>
      <c r="IX82" s="127">
        <v>17</v>
      </c>
      <c r="IY82" s="127"/>
      <c r="IZ82" s="127">
        <v>59</v>
      </c>
      <c r="JA82" s="127"/>
      <c r="JB82" s="127"/>
      <c r="JC82" s="127">
        <v>27</v>
      </c>
      <c r="JD82" s="127">
        <v>11</v>
      </c>
      <c r="JE82" s="127"/>
      <c r="JF82" s="127">
        <v>15</v>
      </c>
      <c r="JG82" s="127">
        <v>1</v>
      </c>
      <c r="JH82" s="127">
        <v>197</v>
      </c>
      <c r="JI82" s="127"/>
      <c r="JJ82" s="127"/>
      <c r="JK82" s="127"/>
      <c r="JL82" s="127">
        <v>20</v>
      </c>
      <c r="JM82" s="127"/>
      <c r="JN82" s="127"/>
      <c r="JO82" s="127">
        <v>13</v>
      </c>
      <c r="JP82" s="127"/>
      <c r="JQ82" s="127">
        <v>42</v>
      </c>
      <c r="JR82" s="127"/>
      <c r="JS82" s="127"/>
      <c r="JT82" s="127"/>
      <c r="JU82" s="127"/>
      <c r="JV82" s="127">
        <v>16</v>
      </c>
      <c r="JW82" s="127"/>
      <c r="JX82" s="127"/>
      <c r="JY82" s="127">
        <v>259</v>
      </c>
      <c r="JZ82" s="127">
        <v>548</v>
      </c>
      <c r="KA82" s="127">
        <v>409</v>
      </c>
      <c r="KB82" s="130">
        <v>2450</v>
      </c>
      <c r="KC82" s="127">
        <v>60</v>
      </c>
      <c r="KD82" s="127">
        <v>657</v>
      </c>
      <c r="KE82" s="127">
        <v>84</v>
      </c>
      <c r="KF82" s="127"/>
      <c r="KG82" s="127"/>
      <c r="KH82" s="127">
        <v>683</v>
      </c>
      <c r="KI82" s="127">
        <v>23</v>
      </c>
      <c r="KJ82" s="127"/>
      <c r="KK82" s="127">
        <v>42</v>
      </c>
      <c r="KL82" s="127">
        <v>992</v>
      </c>
      <c r="KM82" s="127">
        <v>91</v>
      </c>
      <c r="KN82" s="127">
        <v>43</v>
      </c>
      <c r="KO82" s="127"/>
      <c r="KP82" s="127">
        <v>80</v>
      </c>
      <c r="KQ82" s="127">
        <v>13</v>
      </c>
      <c r="KR82" s="127">
        <v>129</v>
      </c>
      <c r="KS82" s="130">
        <v>1408</v>
      </c>
      <c r="KT82" s="127">
        <v>8</v>
      </c>
      <c r="KU82" s="127"/>
      <c r="KV82" s="127"/>
      <c r="KW82" s="127">
        <v>19</v>
      </c>
      <c r="KX82" s="127"/>
      <c r="KY82" s="127"/>
      <c r="KZ82" s="127">
        <v>214</v>
      </c>
      <c r="LA82" s="127"/>
      <c r="LB82" s="127">
        <v>8</v>
      </c>
      <c r="LC82" s="127">
        <v>12</v>
      </c>
      <c r="LD82" s="127">
        <v>319</v>
      </c>
      <c r="LE82" s="127">
        <v>31</v>
      </c>
      <c r="LF82" s="127">
        <v>7</v>
      </c>
      <c r="LG82" s="127">
        <v>54</v>
      </c>
      <c r="LH82" s="127"/>
      <c r="LI82" s="127">
        <v>9</v>
      </c>
      <c r="LJ82" s="130">
        <v>1162</v>
      </c>
      <c r="LK82" s="127">
        <v>399</v>
      </c>
      <c r="LL82" s="127">
        <v>71</v>
      </c>
      <c r="LM82" s="127"/>
      <c r="LN82" s="127">
        <v>325</v>
      </c>
      <c r="LO82" s="127">
        <v>226</v>
      </c>
      <c r="LP82" s="127"/>
      <c r="LQ82" s="127">
        <v>5</v>
      </c>
      <c r="LR82" s="127">
        <v>12</v>
      </c>
      <c r="LS82" s="127"/>
      <c r="LT82" s="127">
        <v>43</v>
      </c>
      <c r="LU82" s="127">
        <v>238</v>
      </c>
      <c r="LV82" s="127"/>
      <c r="LW82" s="127"/>
      <c r="LX82" s="127">
        <v>39</v>
      </c>
      <c r="LY82" s="127"/>
      <c r="LZ82" s="127">
        <v>22</v>
      </c>
      <c r="MA82" s="127">
        <v>419</v>
      </c>
      <c r="MB82" s="127"/>
      <c r="MC82" s="127"/>
      <c r="MD82" s="127"/>
      <c r="ME82" s="127">
        <v>36</v>
      </c>
      <c r="MF82" s="127">
        <v>26</v>
      </c>
      <c r="MG82" s="127"/>
      <c r="MH82" s="127">
        <v>21</v>
      </c>
      <c r="MI82" s="127">
        <v>10</v>
      </c>
      <c r="MJ82" s="127"/>
      <c r="MK82" s="127">
        <v>372</v>
      </c>
      <c r="ML82" s="127">
        <v>32</v>
      </c>
      <c r="MM82" s="127"/>
      <c r="MN82" s="127">
        <v>19</v>
      </c>
      <c r="MO82" s="127"/>
      <c r="MP82" s="127"/>
      <c r="MR82" s="346">
        <f t="shared" si="12"/>
        <v>0</v>
      </c>
      <c r="MS82" s="346">
        <f t="shared" si="13"/>
        <v>2450</v>
      </c>
      <c r="MT82" s="325">
        <f t="shared" si="11"/>
        <v>59</v>
      </c>
      <c r="MU82" s="772">
        <f t="shared" si="14"/>
        <v>210</v>
      </c>
    </row>
    <row r="83" spans="1:359" ht="29" x14ac:dyDescent="0.35">
      <c r="A83" s="280" t="s">
        <v>143</v>
      </c>
      <c r="B83" s="102" t="s">
        <v>8</v>
      </c>
      <c r="C83" s="102" t="s">
        <v>5</v>
      </c>
      <c r="D83" s="59" t="s">
        <v>67</v>
      </c>
      <c r="E83" s="236">
        <f t="shared" si="10"/>
        <v>166.61555724714043</v>
      </c>
      <c r="F83" s="336"/>
      <c r="G83" s="840">
        <v>136.27535867783027</v>
      </c>
      <c r="H83" s="901"/>
      <c r="I83" s="840"/>
      <c r="J83" s="749"/>
      <c r="K83" s="749">
        <v>295.76</v>
      </c>
      <c r="L83" s="749">
        <v>149.41999999999999</v>
      </c>
      <c r="M83" s="749">
        <v>164.02</v>
      </c>
      <c r="N83" s="662">
        <v>84.13</v>
      </c>
      <c r="O83" s="749"/>
      <c r="P83" s="879">
        <f>4994534/21750</f>
        <v>229.63374712643679</v>
      </c>
      <c r="Q83" s="827">
        <v>119.82</v>
      </c>
      <c r="R83" s="840">
        <v>197.46</v>
      </c>
      <c r="S83" s="749"/>
      <c r="T83" s="662">
        <v>100.58</v>
      </c>
      <c r="U83" s="879"/>
      <c r="V83" s="447">
        <v>144</v>
      </c>
      <c r="W83" s="805">
        <v>261.83999999999997</v>
      </c>
      <c r="X83" s="662">
        <v>97.69</v>
      </c>
      <c r="Y83" s="662">
        <v>137.12</v>
      </c>
      <c r="Z83" s="662"/>
      <c r="AA83" s="749">
        <v>85.2</v>
      </c>
      <c r="AB83" s="901"/>
      <c r="AC83" s="749"/>
      <c r="AD83" s="390">
        <v>164.6</v>
      </c>
      <c r="AE83" s="390"/>
      <c r="AF83" s="662">
        <v>270.14</v>
      </c>
      <c r="AG83" s="137"/>
      <c r="AH83" s="749">
        <v>138.72</v>
      </c>
      <c r="AI83" s="390"/>
      <c r="AJ83" s="390">
        <v>157.54</v>
      </c>
      <c r="AK83" s="662">
        <v>174.71</v>
      </c>
      <c r="AL83" s="400">
        <v>87.08</v>
      </c>
      <c r="AM83" s="400"/>
      <c r="AN83" s="390"/>
      <c r="AO83" s="580"/>
      <c r="AP83" s="879">
        <f>5434754/21500</f>
        <v>252.77925581395348</v>
      </c>
      <c r="AQ83" s="400">
        <v>213.57</v>
      </c>
      <c r="AR83" s="390">
        <v>110.73</v>
      </c>
      <c r="AS83" s="840">
        <v>115.8</v>
      </c>
      <c r="AT83" s="137"/>
      <c r="AU83" s="627">
        <v>194.46</v>
      </c>
      <c r="AV83" s="555">
        <v>98.057000000000002</v>
      </c>
      <c r="AW83" s="749">
        <v>70.48</v>
      </c>
      <c r="AX83" s="718">
        <v>182.9</v>
      </c>
      <c r="AY83" s="447">
        <v>141</v>
      </c>
      <c r="AZ83" s="522">
        <v>267</v>
      </c>
      <c r="BA83" s="435">
        <v>148.55000000000001</v>
      </c>
      <c r="BB83" s="337">
        <v>115.42</v>
      </c>
      <c r="BC83" s="390"/>
      <c r="BD83" s="662">
        <v>87.2</v>
      </c>
      <c r="BE83" s="390"/>
      <c r="BF83" s="749"/>
      <c r="BG83" s="239">
        <v>91.44</v>
      </c>
      <c r="BH83" s="127"/>
      <c r="BI83" s="127"/>
      <c r="BJ83" s="127"/>
      <c r="BK83" s="361"/>
      <c r="BL83" s="127"/>
      <c r="BM83" s="137">
        <v>170.5</v>
      </c>
      <c r="BN83" s="137">
        <v>343.99</v>
      </c>
      <c r="BO83" s="137">
        <v>179.98</v>
      </c>
      <c r="BP83" s="879">
        <f>6150577/21500</f>
        <v>286.07334883720932</v>
      </c>
      <c r="BQ83" s="136">
        <v>381</v>
      </c>
      <c r="BR83" s="136">
        <v>228.57</v>
      </c>
      <c r="BS83" s="137">
        <v>110.23</v>
      </c>
      <c r="BT83" s="127"/>
      <c r="BU83" s="127"/>
      <c r="BV83" s="477"/>
      <c r="BW83" s="127"/>
      <c r="BX83" s="127"/>
      <c r="BY83" s="337">
        <v>102.56</v>
      </c>
      <c r="BZ83" s="337"/>
      <c r="CA83" s="127"/>
      <c r="CB83" s="137"/>
      <c r="CC83" s="127"/>
      <c r="CD83" s="127"/>
      <c r="CE83" s="127"/>
      <c r="CF83" s="555">
        <v>91.48</v>
      </c>
      <c r="CG83" s="360"/>
      <c r="CH83" s="718">
        <v>180.11</v>
      </c>
      <c r="CI83" s="714">
        <v>139</v>
      </c>
      <c r="CJ83" s="411">
        <v>128.51</v>
      </c>
      <c r="CK83" s="337"/>
      <c r="CL83" s="137">
        <v>203.61</v>
      </c>
      <c r="CM83" s="390">
        <v>87</v>
      </c>
      <c r="CN83" s="127"/>
      <c r="CO83" s="137">
        <v>273.75</v>
      </c>
      <c r="CP83" s="127"/>
      <c r="CQ83" s="390"/>
      <c r="CR83" s="127"/>
      <c r="CS83" s="127"/>
      <c r="CT83" s="127"/>
      <c r="CU83" s="127"/>
      <c r="CV83" s="749"/>
      <c r="CW83" s="127"/>
      <c r="CX83" s="127"/>
      <c r="CY83" s="127"/>
      <c r="CZ83" s="127"/>
      <c r="DA83" s="127"/>
      <c r="DB83" s="127"/>
      <c r="DC83" s="127"/>
      <c r="DD83" s="127"/>
      <c r="DE83" s="127"/>
      <c r="DF83" s="127"/>
      <c r="DG83" s="879">
        <f>5293363/19000</f>
        <v>278.59805263157892</v>
      </c>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36">
        <v>137.30000000000001</v>
      </c>
      <c r="EG83" s="127"/>
      <c r="EH83" s="127"/>
      <c r="EI83" s="127"/>
      <c r="EJ83" s="127"/>
      <c r="EK83" s="127"/>
      <c r="EL83" s="127"/>
      <c r="EM83" s="127"/>
      <c r="EN83" s="127"/>
      <c r="EO83" s="127"/>
      <c r="EP83" s="127"/>
      <c r="EQ83" s="127"/>
      <c r="ER83" s="127"/>
      <c r="ES83" s="127"/>
      <c r="ET83" s="127"/>
      <c r="EU83" s="127"/>
      <c r="EV83" s="127"/>
      <c r="EW83" s="127"/>
      <c r="EX83" s="127"/>
      <c r="EY83" s="127"/>
      <c r="EZ83" s="749"/>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36">
        <v>141.37</v>
      </c>
      <c r="HR83" s="127"/>
      <c r="HS83" s="127"/>
      <c r="HT83" s="127"/>
      <c r="HU83" s="127"/>
      <c r="HV83" s="127"/>
      <c r="HW83" s="127"/>
      <c r="HX83" s="127"/>
      <c r="HY83" s="127"/>
      <c r="HZ83" s="127"/>
      <c r="IA83" s="127"/>
      <c r="IB83" s="136">
        <v>127.96</v>
      </c>
      <c r="IC83" s="127"/>
      <c r="ID83" s="127"/>
      <c r="IE83" s="127"/>
      <c r="IF83" s="127"/>
      <c r="IG83" s="127"/>
      <c r="IH83" s="127"/>
      <c r="II83" s="127"/>
      <c r="IJ83" s="127"/>
      <c r="IK83" s="127"/>
      <c r="IL83" s="127"/>
      <c r="IM83" s="127"/>
      <c r="IN83" s="127"/>
      <c r="IO83" s="127"/>
      <c r="IP83" s="127"/>
      <c r="IQ83" s="127"/>
      <c r="IR83" s="127"/>
      <c r="IS83" s="127"/>
      <c r="IT83" s="127"/>
      <c r="IU83" s="127"/>
      <c r="IV83" s="127"/>
      <c r="IW83" s="127"/>
      <c r="IX83" s="127"/>
      <c r="IY83" s="127"/>
      <c r="IZ83" s="127"/>
      <c r="JA83" s="127"/>
      <c r="JB83" s="127"/>
      <c r="JC83" s="127"/>
      <c r="JD83" s="127"/>
      <c r="JE83" s="127"/>
      <c r="JF83" s="127"/>
      <c r="JG83" s="127"/>
      <c r="JH83" s="127"/>
      <c r="JI83" s="127"/>
      <c r="JJ83" s="127"/>
      <c r="JK83" s="127"/>
      <c r="JL83" s="127"/>
      <c r="JM83" s="127"/>
      <c r="JN83" s="127"/>
      <c r="JO83" s="127"/>
      <c r="JP83" s="127"/>
      <c r="JQ83" s="127"/>
      <c r="JR83" s="127"/>
      <c r="JS83" s="127"/>
      <c r="JT83" s="127"/>
      <c r="JU83" s="127"/>
      <c r="JV83" s="127"/>
      <c r="JW83" s="127"/>
      <c r="JX83" s="127"/>
      <c r="JY83" s="127"/>
      <c r="JZ83" s="127"/>
      <c r="KA83" s="127"/>
      <c r="KB83" s="127"/>
      <c r="KC83" s="127"/>
      <c r="KD83" s="127"/>
      <c r="KE83" s="127"/>
      <c r="KF83" s="127"/>
      <c r="KG83" s="127"/>
      <c r="KH83" s="127"/>
      <c r="KI83" s="127"/>
      <c r="KJ83" s="127"/>
      <c r="KK83" s="127"/>
      <c r="KL83" s="127"/>
      <c r="KM83" s="127"/>
      <c r="KN83" s="127"/>
      <c r="KO83" s="127"/>
      <c r="KP83" s="127"/>
      <c r="KQ83" s="127"/>
      <c r="KR83" s="127"/>
      <c r="KS83" s="127"/>
      <c r="KT83" s="127"/>
      <c r="KU83" s="127"/>
      <c r="KV83" s="127"/>
      <c r="KW83" s="127"/>
      <c r="KX83" s="127"/>
      <c r="KY83" s="136">
        <v>68.650000000000006</v>
      </c>
      <c r="KZ83" s="127"/>
      <c r="LA83" s="127"/>
      <c r="LB83" s="127"/>
      <c r="LC83" s="127"/>
      <c r="LD83" s="127"/>
      <c r="LE83" s="127"/>
      <c r="LF83" s="127"/>
      <c r="LG83" s="127"/>
      <c r="LH83" s="127"/>
      <c r="LI83" s="127"/>
      <c r="LJ83" s="127"/>
      <c r="LK83" s="127"/>
      <c r="LL83" s="127"/>
      <c r="LM83" s="127"/>
      <c r="LN83" s="127"/>
      <c r="LO83" s="127"/>
      <c r="LP83" s="127"/>
      <c r="LQ83" s="127"/>
      <c r="LR83" s="127"/>
      <c r="LS83" s="127"/>
      <c r="LT83" s="136">
        <v>98.29</v>
      </c>
      <c r="LU83" s="127"/>
      <c r="LV83" s="127"/>
      <c r="LW83" s="127"/>
      <c r="LX83" s="127"/>
      <c r="LY83" s="127"/>
      <c r="LZ83" s="127"/>
      <c r="MA83" s="127"/>
      <c r="MB83" s="127"/>
      <c r="MC83" s="136">
        <v>331.95</v>
      </c>
      <c r="MD83" s="127"/>
      <c r="ME83" s="136">
        <v>121.48</v>
      </c>
      <c r="MF83" s="127"/>
      <c r="MG83" s="127"/>
      <c r="MH83" s="127"/>
      <c r="MI83" s="127"/>
      <c r="MJ83" s="127"/>
      <c r="MK83" s="127"/>
      <c r="ML83" s="127"/>
      <c r="MM83" s="127"/>
      <c r="MN83" s="127"/>
      <c r="MO83" s="127"/>
      <c r="MP83" s="127"/>
      <c r="MR83" s="350">
        <f t="shared" si="12"/>
        <v>68.650000000000006</v>
      </c>
      <c r="MS83" s="350">
        <f t="shared" si="13"/>
        <v>381</v>
      </c>
      <c r="MT83" s="336">
        <f t="shared" si="11"/>
        <v>141.37</v>
      </c>
      <c r="MU83" s="772">
        <f t="shared" si="14"/>
        <v>57</v>
      </c>
    </row>
    <row r="84" spans="1:359" ht="29" x14ac:dyDescent="0.35">
      <c r="A84" s="19" t="s">
        <v>144</v>
      </c>
      <c r="B84" s="102" t="s">
        <v>6</v>
      </c>
      <c r="C84" s="102" t="s">
        <v>151</v>
      </c>
      <c r="D84" s="59" t="s">
        <v>54</v>
      </c>
      <c r="E84" s="132">
        <f t="shared" si="10"/>
        <v>0.28442964242022684</v>
      </c>
      <c r="F84" s="326"/>
      <c r="G84" s="842">
        <v>6.3700000000000007E-2</v>
      </c>
      <c r="H84" s="903"/>
      <c r="I84" s="842"/>
      <c r="J84" s="751"/>
      <c r="K84" s="751">
        <v>0.2954</v>
      </c>
      <c r="L84" s="751">
        <v>0.32</v>
      </c>
      <c r="M84" s="751">
        <v>0.1925</v>
      </c>
      <c r="N84" s="664">
        <v>0.433</v>
      </c>
      <c r="O84" s="751"/>
      <c r="P84" s="881">
        <f>8500/20000</f>
        <v>0.42499999999999999</v>
      </c>
      <c r="Q84" s="833">
        <v>0.51</v>
      </c>
      <c r="R84" s="842">
        <v>0.26869999999999999</v>
      </c>
      <c r="S84" s="751"/>
      <c r="T84" s="664">
        <v>3.0300000000000001E-2</v>
      </c>
      <c r="U84" s="881">
        <v>0.40029999999999999</v>
      </c>
      <c r="V84" s="345">
        <v>0.33</v>
      </c>
      <c r="W84" s="807">
        <v>0.39500000000000002</v>
      </c>
      <c r="X84" s="664">
        <v>0.20599999999999999</v>
      </c>
      <c r="Y84" s="664">
        <v>0.20899999999999999</v>
      </c>
      <c r="Z84" s="664"/>
      <c r="AA84" s="751">
        <v>0.27500000000000002</v>
      </c>
      <c r="AB84" s="903"/>
      <c r="AC84" s="751"/>
      <c r="AD84" s="392">
        <v>0.68200000000000005</v>
      </c>
      <c r="AE84" s="392"/>
      <c r="AF84" s="664">
        <v>0.40600000000000003</v>
      </c>
      <c r="AG84" s="144"/>
      <c r="AH84" s="751">
        <v>0.34</v>
      </c>
      <c r="AI84" s="392"/>
      <c r="AJ84" s="392">
        <v>0.30599999999999999</v>
      </c>
      <c r="AK84" s="664">
        <v>0.1691</v>
      </c>
      <c r="AL84" s="246">
        <v>0.35</v>
      </c>
      <c r="AM84" s="246"/>
      <c r="AN84" s="392">
        <v>0.5</v>
      </c>
      <c r="AO84" s="582"/>
      <c r="AP84" s="881">
        <f>8048/19530</f>
        <v>0.41208397337429598</v>
      </c>
      <c r="AQ84" s="246">
        <v>0.23230000000000001</v>
      </c>
      <c r="AR84" s="297">
        <v>7.3999999999999996E-2</v>
      </c>
      <c r="AS84" s="842">
        <v>0.4718</v>
      </c>
      <c r="AT84" s="144"/>
      <c r="AU84" s="629">
        <v>0.26100000000000001</v>
      </c>
      <c r="AV84" s="557">
        <v>3.3799999999999997E-2</v>
      </c>
      <c r="AW84" s="751"/>
      <c r="AX84" s="664">
        <v>0.21</v>
      </c>
      <c r="AY84" s="345">
        <v>0.3</v>
      </c>
      <c r="AZ84" s="524"/>
      <c r="BA84" s="436"/>
      <c r="BB84" s="339">
        <v>0.25</v>
      </c>
      <c r="BC84" s="392"/>
      <c r="BD84" s="664">
        <v>0.29299999999999998</v>
      </c>
      <c r="BE84" s="392"/>
      <c r="BF84" s="751"/>
      <c r="BG84" s="241">
        <v>0.307</v>
      </c>
      <c r="BH84" s="127"/>
      <c r="BI84" s="127"/>
      <c r="BJ84" s="127"/>
      <c r="BK84" s="144">
        <v>0.18090000000000001</v>
      </c>
      <c r="BL84" s="146">
        <v>0.22</v>
      </c>
      <c r="BM84" s="144"/>
      <c r="BN84" s="144">
        <v>0.34970000000000001</v>
      </c>
      <c r="BO84" s="134">
        <v>0.21779999999999999</v>
      </c>
      <c r="BP84" s="881">
        <f>7904/18424</f>
        <v>0.42900564481111592</v>
      </c>
      <c r="BQ84" s="127"/>
      <c r="BR84" s="326">
        <v>0.26960000000000001</v>
      </c>
      <c r="BS84" s="144">
        <v>6.9500000000000006E-2</v>
      </c>
      <c r="BT84" s="127"/>
      <c r="BU84" s="127"/>
      <c r="BV84" s="477"/>
      <c r="BW84" s="127"/>
      <c r="BX84" s="127"/>
      <c r="BY84" s="339">
        <v>0.44</v>
      </c>
      <c r="BZ84" s="339"/>
      <c r="CA84" s="146">
        <v>0.124</v>
      </c>
      <c r="CB84" s="144"/>
      <c r="CC84" s="127"/>
      <c r="CD84" s="127"/>
      <c r="CE84" s="127"/>
      <c r="CF84" s="557">
        <v>3.4099999999999998E-2</v>
      </c>
      <c r="CG84" s="127"/>
      <c r="CH84" s="664">
        <v>0.18347785428887189</v>
      </c>
      <c r="CI84" s="711">
        <v>0.19</v>
      </c>
      <c r="CJ84" s="413">
        <v>0.31900000000000001</v>
      </c>
      <c r="CK84" s="339"/>
      <c r="CL84" s="144">
        <v>0.28299999999999997</v>
      </c>
      <c r="CM84" s="392">
        <v>0.28999999999999998</v>
      </c>
      <c r="CN84" s="127"/>
      <c r="CO84" s="144">
        <v>0.129</v>
      </c>
      <c r="CP84" s="127"/>
      <c r="CQ84" s="392"/>
      <c r="CR84" s="127"/>
      <c r="CS84" s="127"/>
      <c r="CT84" s="127"/>
      <c r="CU84" s="127"/>
      <c r="CV84" s="751"/>
      <c r="CW84" s="127"/>
      <c r="CX84" s="127"/>
      <c r="CY84" s="127"/>
      <c r="CZ84" s="127"/>
      <c r="DA84" s="127"/>
      <c r="DB84" s="146">
        <v>0.21</v>
      </c>
      <c r="DC84" s="127"/>
      <c r="DD84" s="127"/>
      <c r="DE84" s="127"/>
      <c r="DF84" s="127"/>
      <c r="DG84" s="881"/>
      <c r="DH84" s="127"/>
      <c r="DI84" s="127"/>
      <c r="DJ84" s="163"/>
      <c r="DK84" s="127"/>
      <c r="DL84" s="127"/>
      <c r="DM84" s="127"/>
      <c r="DN84" s="127"/>
      <c r="DO84" s="127"/>
      <c r="DP84" s="127"/>
      <c r="DQ84" s="127"/>
      <c r="DR84" s="127"/>
      <c r="DS84" s="146">
        <v>0.22600000000000001</v>
      </c>
      <c r="DT84" s="146">
        <v>0.124</v>
      </c>
      <c r="DU84" s="127"/>
      <c r="DV84" s="146">
        <v>0.32</v>
      </c>
      <c r="DW84" s="127"/>
      <c r="DX84" s="127"/>
      <c r="DY84" s="127"/>
      <c r="DZ84" s="127"/>
      <c r="EA84" s="127"/>
      <c r="EB84" s="127"/>
      <c r="EC84" s="127"/>
      <c r="ED84" s="146">
        <v>8.8999999999999996E-2</v>
      </c>
      <c r="EE84" s="127"/>
      <c r="EF84" s="127"/>
      <c r="EG84" s="127"/>
      <c r="EH84" s="127"/>
      <c r="EI84" s="127"/>
      <c r="EJ84" s="127"/>
      <c r="EK84" s="146">
        <v>0.29699999999999999</v>
      </c>
      <c r="EL84" s="127"/>
      <c r="EM84" s="127"/>
      <c r="EN84" s="127"/>
      <c r="EO84" s="127"/>
      <c r="EP84" s="127"/>
      <c r="EQ84" s="127"/>
      <c r="ER84" s="127"/>
      <c r="ES84" s="127"/>
      <c r="ET84" s="127"/>
      <c r="EU84" s="127"/>
      <c r="EV84" s="127"/>
      <c r="EW84" s="127"/>
      <c r="EX84" s="127"/>
      <c r="EY84" s="146">
        <v>0.67300000000000004</v>
      </c>
      <c r="EZ84" s="751"/>
      <c r="FA84" s="127"/>
      <c r="FB84" s="127"/>
      <c r="FC84" s="127"/>
      <c r="FD84" s="127"/>
      <c r="FE84" s="127"/>
      <c r="FF84" s="127"/>
      <c r="FG84" s="146">
        <v>0.16800000000000001</v>
      </c>
      <c r="FH84" s="127"/>
      <c r="FI84" s="127"/>
      <c r="FJ84" s="127"/>
      <c r="FK84" s="127"/>
      <c r="FL84" s="127"/>
      <c r="FM84" s="127"/>
      <c r="FN84" s="127"/>
      <c r="FO84" s="146">
        <v>0.38</v>
      </c>
      <c r="FP84" s="127"/>
      <c r="FQ84" s="127"/>
      <c r="FR84" s="127"/>
      <c r="FS84" s="127"/>
      <c r="FT84" s="127"/>
      <c r="FU84" s="127"/>
      <c r="FV84" s="127"/>
      <c r="FW84" s="127"/>
      <c r="FX84" s="127"/>
      <c r="FY84" s="127"/>
      <c r="FZ84" s="127"/>
      <c r="GA84" s="127"/>
      <c r="GB84" s="127"/>
      <c r="GC84" s="127"/>
      <c r="GD84" s="146">
        <v>0.16</v>
      </c>
      <c r="GE84" s="127"/>
      <c r="GF84" s="127"/>
      <c r="GG84" s="127"/>
      <c r="GH84" s="127"/>
      <c r="GI84" s="127"/>
      <c r="GJ84" s="127"/>
      <c r="GK84" s="146">
        <v>0.41199999999999998</v>
      </c>
      <c r="GL84" s="127"/>
      <c r="GM84" s="127"/>
      <c r="GN84" s="127"/>
      <c r="GO84" s="127"/>
      <c r="GP84" s="127"/>
      <c r="GQ84" s="127"/>
      <c r="GR84" s="146">
        <v>0.28799999999999998</v>
      </c>
      <c r="GS84" s="127"/>
      <c r="GT84" s="127"/>
      <c r="GU84" s="127"/>
      <c r="GV84" s="127"/>
      <c r="GW84" s="127"/>
      <c r="GX84" s="146">
        <v>0.21299999999999999</v>
      </c>
      <c r="GY84" s="127"/>
      <c r="GZ84" s="127"/>
      <c r="HA84" s="127"/>
      <c r="HB84" s="127"/>
      <c r="HC84" s="127"/>
      <c r="HD84" s="127"/>
      <c r="HE84" s="127"/>
      <c r="HF84" s="127"/>
      <c r="HG84" s="127"/>
      <c r="HH84" s="127"/>
      <c r="HI84" s="127"/>
      <c r="HJ84" s="127"/>
      <c r="HK84" s="127"/>
      <c r="HL84" s="127"/>
      <c r="HM84" s="127"/>
      <c r="HN84" s="127"/>
      <c r="HO84" s="127"/>
      <c r="HP84" s="127"/>
      <c r="HQ84" s="127"/>
      <c r="HR84" s="146">
        <v>0.67800000000000005</v>
      </c>
      <c r="HS84" s="127"/>
      <c r="HT84" s="127"/>
      <c r="HU84" s="127"/>
      <c r="HV84" s="127"/>
      <c r="HW84" s="127"/>
      <c r="HX84" s="127"/>
      <c r="HY84" s="127"/>
      <c r="HZ84" s="127"/>
      <c r="IA84" s="127"/>
      <c r="IB84" s="127"/>
      <c r="IC84" s="127"/>
      <c r="ID84" s="127"/>
      <c r="IE84" s="127"/>
      <c r="IF84" s="127"/>
      <c r="IG84" s="127"/>
      <c r="IH84" s="127"/>
      <c r="II84" s="127"/>
      <c r="IJ84" s="127"/>
      <c r="IK84" s="127"/>
      <c r="IL84" s="127"/>
      <c r="IM84" s="127"/>
      <c r="IN84" s="127"/>
      <c r="IO84" s="127"/>
      <c r="IP84" s="127"/>
      <c r="IQ84" s="127"/>
      <c r="IR84" s="127"/>
      <c r="IS84" s="127"/>
      <c r="IT84" s="127"/>
      <c r="IU84" s="127"/>
      <c r="IV84" s="127"/>
      <c r="IW84" s="127"/>
      <c r="IX84" s="127"/>
      <c r="IY84" s="127"/>
      <c r="IZ84" s="127"/>
      <c r="JA84" s="127"/>
      <c r="JB84" s="127"/>
      <c r="JC84" s="127"/>
      <c r="JD84" s="127"/>
      <c r="JE84" s="127"/>
      <c r="JF84" s="127"/>
      <c r="JG84" s="127"/>
      <c r="JH84" s="127"/>
      <c r="JI84" s="127"/>
      <c r="JJ84" s="127"/>
      <c r="JK84" s="127"/>
      <c r="JL84" s="127"/>
      <c r="JM84" s="127"/>
      <c r="JN84" s="127"/>
      <c r="JO84" s="127"/>
      <c r="JP84" s="127"/>
      <c r="JQ84" s="127"/>
      <c r="JR84" s="127"/>
      <c r="JS84" s="127"/>
      <c r="JT84" s="127"/>
      <c r="JU84" s="127"/>
      <c r="JV84" s="127"/>
      <c r="JW84" s="127"/>
      <c r="JX84" s="127"/>
      <c r="JY84" s="127"/>
      <c r="JZ84" s="127"/>
      <c r="KA84" s="127"/>
      <c r="KB84" s="127"/>
      <c r="KC84" s="127"/>
      <c r="KD84" s="127"/>
      <c r="KE84" s="127"/>
      <c r="KF84" s="127"/>
      <c r="KG84" s="127"/>
      <c r="KH84" s="127"/>
      <c r="KI84" s="127"/>
      <c r="KJ84" s="127"/>
      <c r="KK84" s="127"/>
      <c r="KL84" s="127"/>
      <c r="KM84" s="127"/>
      <c r="KN84" s="127"/>
      <c r="KO84" s="127"/>
      <c r="KP84" s="127"/>
      <c r="KQ84" s="127"/>
      <c r="KR84" s="127"/>
      <c r="KS84" s="127"/>
      <c r="KT84" s="127"/>
      <c r="KU84" s="127"/>
      <c r="KV84" s="127"/>
      <c r="KW84" s="127"/>
      <c r="KX84" s="127"/>
      <c r="KY84" s="127"/>
      <c r="KZ84" s="127"/>
      <c r="LA84" s="127"/>
      <c r="LB84" s="127"/>
      <c r="LC84" s="127"/>
      <c r="LD84" s="127"/>
      <c r="LE84" s="127"/>
      <c r="LF84" s="127"/>
      <c r="LG84" s="127"/>
      <c r="LH84" s="127"/>
      <c r="LI84" s="127"/>
      <c r="LJ84" s="127"/>
      <c r="LK84" s="127"/>
      <c r="LL84" s="127"/>
      <c r="LM84" s="127"/>
      <c r="LN84" s="127"/>
      <c r="LO84" s="127"/>
      <c r="LP84" s="127"/>
      <c r="LQ84" s="127"/>
      <c r="LR84" s="127"/>
      <c r="LS84" s="127"/>
      <c r="LT84" s="127"/>
      <c r="LU84" s="127"/>
      <c r="LV84" s="127"/>
      <c r="LW84" s="127"/>
      <c r="LX84" s="127"/>
      <c r="LY84" s="127"/>
      <c r="LZ84" s="127"/>
      <c r="MA84" s="127"/>
      <c r="MB84" s="127"/>
      <c r="MC84" s="127"/>
      <c r="MD84" s="127"/>
      <c r="ME84" s="127"/>
      <c r="MF84" s="127"/>
      <c r="MG84" s="127"/>
      <c r="MH84" s="127"/>
      <c r="MI84" s="127"/>
      <c r="MJ84" s="127"/>
      <c r="MK84" s="127"/>
      <c r="ML84" s="127"/>
      <c r="MM84" s="127"/>
      <c r="MN84" s="127"/>
      <c r="MO84" s="127"/>
      <c r="MP84" s="127"/>
      <c r="MR84" s="353">
        <f t="shared" si="12"/>
        <v>3.0300000000000001E-2</v>
      </c>
      <c r="MS84" s="353">
        <f t="shared" si="13"/>
        <v>0.68200000000000005</v>
      </c>
      <c r="MT84" s="326">
        <f t="shared" si="11"/>
        <v>0.28299999999999997</v>
      </c>
      <c r="MU84" s="772">
        <f t="shared" si="14"/>
        <v>63</v>
      </c>
    </row>
    <row r="85" spans="1:359" x14ac:dyDescent="0.35">
      <c r="B85" s="102"/>
      <c r="C85" s="102"/>
      <c r="D85" s="54"/>
      <c r="E85" s="110"/>
      <c r="F85" s="50"/>
      <c r="G85" s="761"/>
      <c r="H85" s="761"/>
      <c r="I85" s="761"/>
      <c r="J85" s="761"/>
      <c r="K85" s="761"/>
      <c r="L85" s="761"/>
      <c r="M85" s="552"/>
      <c r="N85" s="552"/>
      <c r="O85" s="552"/>
      <c r="P85" s="838"/>
      <c r="Q85" s="838"/>
      <c r="R85" s="838"/>
      <c r="S85" s="552"/>
      <c r="T85" s="552"/>
      <c r="U85" s="838"/>
      <c r="V85" s="552"/>
      <c r="W85" s="552"/>
      <c r="X85" s="552"/>
      <c r="Y85" s="552"/>
      <c r="Z85" s="552"/>
      <c r="AA85" s="552"/>
      <c r="AB85" s="848"/>
      <c r="AC85" s="552"/>
      <c r="AD85" s="245"/>
      <c r="AE85" s="397"/>
      <c r="AF85" s="552"/>
      <c r="AG85" s="552"/>
      <c r="AH85" s="633"/>
      <c r="AI85" s="397"/>
      <c r="AJ85" s="397"/>
      <c r="AK85" s="668"/>
      <c r="AL85" s="397"/>
      <c r="AM85" s="397"/>
      <c r="AN85" s="397"/>
      <c r="AO85" s="561"/>
      <c r="AP85" s="885"/>
      <c r="AQ85" s="397"/>
      <c r="AR85" s="397"/>
      <c r="AS85" s="561"/>
      <c r="AT85" s="397"/>
      <c r="AU85" s="586"/>
      <c r="AV85" s="551"/>
      <c r="AW85" s="384"/>
      <c r="AX85" s="552"/>
      <c r="AY85" s="397"/>
      <c r="AZ85" s="397"/>
      <c r="BA85" s="397"/>
      <c r="BB85" s="283"/>
      <c r="BC85" s="283"/>
      <c r="BD85" s="639"/>
      <c r="BE85" s="283"/>
      <c r="BF85" s="639"/>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552"/>
      <c r="CG85" s="110"/>
      <c r="CH85" s="110"/>
      <c r="CI85" s="110"/>
      <c r="CJ85" s="367"/>
      <c r="CK85" s="110"/>
      <c r="CL85" s="110"/>
      <c r="CM85" s="283"/>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c r="IU85" s="110"/>
      <c r="IV85" s="110"/>
      <c r="IW85" s="110"/>
      <c r="IX85" s="110"/>
      <c r="IY85" s="110"/>
      <c r="IZ85" s="110"/>
      <c r="JA85" s="110"/>
      <c r="JB85" s="110"/>
      <c r="JC85" s="110"/>
      <c r="JD85" s="110"/>
      <c r="JE85" s="110"/>
      <c r="JF85" s="110"/>
      <c r="JG85" s="110"/>
      <c r="JH85" s="110"/>
      <c r="JI85" s="110"/>
      <c r="JJ85" s="110"/>
      <c r="JK85" s="110"/>
      <c r="JL85" s="110"/>
      <c r="JM85" s="110"/>
      <c r="JN85" s="110"/>
      <c r="JO85" s="110"/>
      <c r="JP85" s="110"/>
      <c r="JQ85" s="110"/>
      <c r="JR85" s="110"/>
      <c r="JS85" s="110"/>
      <c r="JT85" s="110"/>
      <c r="JU85" s="110"/>
      <c r="JV85" s="110"/>
      <c r="JW85" s="110"/>
      <c r="JX85" s="110"/>
      <c r="JY85" s="110"/>
      <c r="JZ85" s="110"/>
      <c r="KA85" s="110"/>
      <c r="KB85" s="110"/>
      <c r="KC85" s="110"/>
      <c r="KD85" s="110"/>
      <c r="KE85" s="110"/>
      <c r="KF85" s="110"/>
      <c r="KG85" s="110"/>
      <c r="KH85" s="110"/>
      <c r="KI85" s="110"/>
      <c r="KJ85" s="110"/>
      <c r="KK85" s="110"/>
      <c r="KL85" s="110"/>
      <c r="KM85" s="110"/>
      <c r="KN85" s="110"/>
      <c r="KO85" s="110"/>
      <c r="KP85" s="110"/>
      <c r="KQ85" s="110"/>
      <c r="KR85" s="110"/>
      <c r="KS85" s="110"/>
      <c r="KT85" s="110"/>
      <c r="KU85" s="110"/>
      <c r="KV85" s="110"/>
      <c r="KW85" s="110"/>
      <c r="KX85" s="110"/>
      <c r="KY85" s="110"/>
      <c r="KZ85" s="110"/>
      <c r="LA85" s="110"/>
      <c r="LB85" s="110"/>
      <c r="LC85" s="110"/>
      <c r="LD85" s="110"/>
      <c r="LE85" s="110"/>
      <c r="LF85" s="110"/>
      <c r="LG85" s="110"/>
      <c r="LH85" s="110"/>
      <c r="LI85" s="110"/>
      <c r="LJ85" s="110"/>
      <c r="LK85" s="110"/>
      <c r="LL85" s="110"/>
      <c r="LM85" s="110"/>
      <c r="LN85" s="110"/>
      <c r="LO85" s="110"/>
      <c r="LP85" s="110"/>
      <c r="LQ85" s="110"/>
      <c r="LR85" s="110"/>
      <c r="LS85" s="110"/>
      <c r="LT85" s="110"/>
      <c r="LU85" s="110"/>
      <c r="LV85" s="110"/>
      <c r="LW85" s="110"/>
      <c r="LX85" s="110"/>
      <c r="LY85" s="110"/>
      <c r="LZ85" s="110"/>
      <c r="MA85" s="110"/>
      <c r="MB85" s="110"/>
      <c r="MC85" s="110"/>
      <c r="MD85" s="110"/>
      <c r="ME85" s="110"/>
      <c r="MF85" s="110"/>
      <c r="MG85" s="110"/>
      <c r="MH85" s="110"/>
      <c r="MI85" s="110"/>
      <c r="MJ85" s="110"/>
      <c r="MK85" s="110"/>
      <c r="ML85" s="110"/>
      <c r="MM85" s="110"/>
      <c r="MN85" s="110"/>
      <c r="MO85" s="110"/>
      <c r="MP85" s="110"/>
      <c r="MR85" s="346"/>
      <c r="MS85" s="346"/>
      <c r="MT85" s="110"/>
    </row>
    <row r="86" spans="1:359" s="423" customFormat="1" x14ac:dyDescent="0.35">
      <c r="A86" s="280"/>
      <c r="B86" s="425"/>
      <c r="C86" s="425"/>
      <c r="D86" s="426"/>
      <c r="E86" s="110"/>
      <c r="F86" s="424"/>
      <c r="G86" s="760"/>
      <c r="H86" s="874"/>
      <c r="I86" s="874"/>
      <c r="J86" s="791"/>
      <c r="K86" s="798"/>
      <c r="L86" s="792"/>
      <c r="M86" s="552"/>
      <c r="N86" s="552"/>
      <c r="O86" s="552"/>
      <c r="P86" s="838"/>
      <c r="Q86" s="838"/>
      <c r="R86" s="838"/>
      <c r="S86" s="552"/>
      <c r="T86" s="552"/>
      <c r="U86" s="838"/>
      <c r="V86" s="552"/>
      <c r="W86" s="552"/>
      <c r="X86" s="552"/>
      <c r="Y86" s="552"/>
      <c r="Z86" s="552"/>
      <c r="AA86" s="552"/>
      <c r="AB86" s="848"/>
      <c r="AC86" s="552"/>
      <c r="AD86" s="397"/>
      <c r="AE86" s="397"/>
      <c r="AF86" s="552"/>
      <c r="AG86" s="552"/>
      <c r="AH86" s="633"/>
      <c r="AI86" s="397"/>
      <c r="AJ86" s="397"/>
      <c r="AK86" s="668"/>
      <c r="AL86" s="397"/>
      <c r="AM86" s="397"/>
      <c r="AN86" s="397"/>
      <c r="AO86" s="561"/>
      <c r="AP86" s="885"/>
      <c r="AQ86" s="397"/>
      <c r="AR86" s="397"/>
      <c r="AS86" s="561"/>
      <c r="AT86" s="397"/>
      <c r="AU86" s="586"/>
      <c r="AV86" s="551"/>
      <c r="AW86" s="384"/>
      <c r="AX86" s="552"/>
      <c r="AY86" s="397"/>
      <c r="AZ86" s="397"/>
      <c r="BA86" s="397"/>
      <c r="BB86" s="283"/>
      <c r="BC86" s="283"/>
      <c r="BD86" s="639"/>
      <c r="BE86" s="283"/>
      <c r="BF86" s="639"/>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552"/>
      <c r="CG86" s="110"/>
      <c r="CH86" s="110"/>
      <c r="CI86" s="110"/>
      <c r="CJ86" s="367"/>
      <c r="CK86" s="110"/>
      <c r="CL86" s="110"/>
      <c r="CM86" s="283"/>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c r="IR86" s="110"/>
      <c r="IS86" s="110"/>
      <c r="IT86" s="110"/>
      <c r="IU86" s="110"/>
      <c r="IV86" s="110"/>
      <c r="IW86" s="110"/>
      <c r="IX86" s="110"/>
      <c r="IY86" s="110"/>
      <c r="IZ86" s="110"/>
      <c r="JA86" s="110"/>
      <c r="JB86" s="110"/>
      <c r="JC86" s="110"/>
      <c r="JD86" s="110"/>
      <c r="JE86" s="110"/>
      <c r="JF86" s="110"/>
      <c r="JG86" s="110"/>
      <c r="JH86" s="110"/>
      <c r="JI86" s="110"/>
      <c r="JJ86" s="110"/>
      <c r="JK86" s="110"/>
      <c r="JL86" s="110"/>
      <c r="JM86" s="110"/>
      <c r="JN86" s="110"/>
      <c r="JO86" s="110"/>
      <c r="JP86" s="110"/>
      <c r="JQ86" s="110"/>
      <c r="JR86" s="110"/>
      <c r="JS86" s="110"/>
      <c r="JT86" s="110"/>
      <c r="JU86" s="110"/>
      <c r="JV86" s="110"/>
      <c r="JW86" s="110"/>
      <c r="JX86" s="110"/>
      <c r="JY86" s="110"/>
      <c r="JZ86" s="110"/>
      <c r="KA86" s="110"/>
      <c r="KB86" s="110"/>
      <c r="KC86" s="110"/>
      <c r="KD86" s="110"/>
      <c r="KE86" s="110"/>
      <c r="KF86" s="110"/>
      <c r="KG86" s="110"/>
      <c r="KH86" s="110"/>
      <c r="KI86" s="110"/>
      <c r="KJ86" s="110"/>
      <c r="KK86" s="110"/>
      <c r="KL86" s="110"/>
      <c r="KM86" s="110"/>
      <c r="KN86" s="110"/>
      <c r="KO86" s="110"/>
      <c r="KP86" s="110"/>
      <c r="KQ86" s="110"/>
      <c r="KR86" s="110"/>
      <c r="KS86" s="110"/>
      <c r="KT86" s="110"/>
      <c r="KU86" s="110"/>
      <c r="KV86" s="110"/>
      <c r="KW86" s="110"/>
      <c r="KX86" s="110"/>
      <c r="KY86" s="110"/>
      <c r="KZ86" s="110"/>
      <c r="LA86" s="110"/>
      <c r="LB86" s="110"/>
      <c r="LC86" s="110"/>
      <c r="LD86" s="110"/>
      <c r="LE86" s="110"/>
      <c r="LF86" s="110"/>
      <c r="LG86" s="110"/>
      <c r="LH86" s="110"/>
      <c r="LI86" s="110"/>
      <c r="LJ86" s="110"/>
      <c r="LK86" s="110"/>
      <c r="LL86" s="110"/>
      <c r="LM86" s="110"/>
      <c r="LN86" s="110"/>
      <c r="LO86" s="110"/>
      <c r="LP86" s="110"/>
      <c r="LQ86" s="110"/>
      <c r="LR86" s="110"/>
      <c r="LS86" s="110"/>
      <c r="LT86" s="110"/>
      <c r="LU86" s="110"/>
      <c r="LV86" s="110"/>
      <c r="LW86" s="110"/>
      <c r="LX86" s="110"/>
      <c r="LY86" s="110"/>
      <c r="LZ86" s="110"/>
      <c r="MA86" s="110"/>
      <c r="MB86" s="110"/>
      <c r="MC86" s="110"/>
      <c r="MD86" s="110"/>
      <c r="ME86" s="110"/>
      <c r="MF86" s="110"/>
      <c r="MG86" s="110"/>
      <c r="MH86" s="110"/>
      <c r="MI86" s="110"/>
      <c r="MJ86" s="110"/>
      <c r="MK86" s="110"/>
      <c r="ML86" s="110"/>
      <c r="MM86" s="110"/>
      <c r="MN86" s="110"/>
      <c r="MO86" s="110"/>
      <c r="MP86" s="110"/>
      <c r="MR86" s="346"/>
      <c r="MS86" s="346"/>
      <c r="MT86" s="110"/>
      <c r="MU86" s="120"/>
    </row>
    <row r="87" spans="1:359" s="99" customFormat="1" ht="18.5" x14ac:dyDescent="0.35">
      <c r="A87" s="208" t="s">
        <v>236</v>
      </c>
      <c r="B87" s="102"/>
      <c r="C87" s="102"/>
      <c r="D87" s="54"/>
      <c r="E87" s="110"/>
      <c r="F87" s="50"/>
      <c r="G87" s="760"/>
      <c r="H87" s="874"/>
      <c r="I87" s="874"/>
      <c r="J87" s="791"/>
      <c r="K87" s="798"/>
      <c r="L87" s="792"/>
      <c r="M87" s="755"/>
      <c r="N87" s="668"/>
      <c r="O87" s="755"/>
      <c r="P87" s="885"/>
      <c r="Q87" s="846"/>
      <c r="R87" s="846"/>
      <c r="S87" s="755"/>
      <c r="T87" s="668"/>
      <c r="U87" s="846"/>
      <c r="V87" s="668"/>
      <c r="W87" s="755"/>
      <c r="X87" s="668"/>
      <c r="Y87" s="668"/>
      <c r="Z87" s="668"/>
      <c r="AA87" s="755"/>
      <c r="AB87" s="848"/>
      <c r="AC87" s="755"/>
      <c r="AD87" s="245"/>
      <c r="AE87" s="397"/>
      <c r="AF87" s="668"/>
      <c r="AG87" s="755"/>
      <c r="AH87" s="633"/>
      <c r="AI87" s="397"/>
      <c r="AJ87" s="397"/>
      <c r="AK87" s="668"/>
      <c r="AL87" s="397"/>
      <c r="AM87" s="397"/>
      <c r="AN87" s="397"/>
      <c r="AO87" s="561"/>
      <c r="AP87" s="885"/>
      <c r="AQ87" s="397"/>
      <c r="AR87" s="397"/>
      <c r="AS87" s="561"/>
      <c r="AT87" s="397"/>
      <c r="AU87" s="586"/>
      <c r="AV87" s="561"/>
      <c r="AW87" s="302"/>
      <c r="AX87" s="668"/>
      <c r="AY87" s="397"/>
      <c r="AZ87" s="397"/>
      <c r="BA87" s="397"/>
      <c r="BB87" s="283"/>
      <c r="BC87" s="283"/>
      <c r="BD87" s="639"/>
      <c r="BE87" s="283"/>
      <c r="BF87" s="639"/>
      <c r="BG87" s="110"/>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561"/>
      <c r="CG87" s="302"/>
      <c r="CH87" s="302"/>
      <c r="CI87" s="302"/>
      <c r="CJ87" s="401"/>
      <c r="CK87" s="302"/>
      <c r="CL87" s="302"/>
      <c r="CM87" s="388"/>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2"/>
      <c r="DQ87" s="302"/>
      <c r="DR87" s="302"/>
      <c r="DS87" s="302"/>
      <c r="DT87" s="302"/>
      <c r="DU87" s="302"/>
      <c r="DV87" s="302"/>
      <c r="DW87" s="302"/>
      <c r="DX87" s="302"/>
      <c r="DY87" s="302"/>
      <c r="DZ87" s="302"/>
      <c r="EA87" s="302"/>
      <c r="EB87" s="302"/>
      <c r="EC87" s="302"/>
      <c r="ED87" s="302"/>
      <c r="EE87" s="302"/>
      <c r="EF87" s="302"/>
      <c r="EG87" s="302"/>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02"/>
      <c r="FM87" s="302"/>
      <c r="FN87" s="302"/>
      <c r="FO87" s="302"/>
      <c r="FP87" s="302"/>
      <c r="FQ87" s="302"/>
      <c r="FR87" s="302"/>
      <c r="FS87" s="302"/>
      <c r="FT87" s="302"/>
      <c r="FU87" s="302"/>
      <c r="FV87" s="302"/>
      <c r="FW87" s="302"/>
      <c r="FX87" s="302"/>
      <c r="FY87" s="302"/>
      <c r="FZ87" s="302"/>
      <c r="GA87" s="302"/>
      <c r="GB87" s="302"/>
      <c r="GC87" s="302"/>
      <c r="GD87" s="302"/>
      <c r="GE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c r="KT87" s="302"/>
      <c r="KU87" s="302"/>
      <c r="KV87" s="302"/>
      <c r="KW87" s="302"/>
      <c r="KX87" s="302"/>
      <c r="KY87" s="302"/>
      <c r="KZ87" s="302"/>
      <c r="LA87" s="302"/>
      <c r="LB87" s="302"/>
      <c r="LC87" s="302"/>
      <c r="LD87" s="302"/>
      <c r="LE87" s="302"/>
      <c r="LF87" s="302"/>
      <c r="LG87" s="302"/>
      <c r="LH87" s="302"/>
      <c r="LI87" s="302"/>
      <c r="LJ87" s="302"/>
      <c r="LK87" s="302"/>
      <c r="LL87" s="302"/>
      <c r="LM87" s="302"/>
      <c r="LN87" s="302"/>
      <c r="LO87" s="302"/>
      <c r="LP87" s="302"/>
      <c r="LQ87" s="302"/>
      <c r="LR87" s="302"/>
      <c r="LS87" s="302"/>
      <c r="LT87" s="302"/>
      <c r="LU87" s="302"/>
      <c r="LV87" s="302"/>
      <c r="LW87" s="302"/>
      <c r="LX87" s="302"/>
      <c r="LY87" s="302"/>
      <c r="LZ87" s="302"/>
      <c r="MA87" s="302"/>
      <c r="MB87" s="302"/>
      <c r="MC87" s="302"/>
      <c r="MD87" s="302"/>
      <c r="ME87" s="302"/>
      <c r="MF87" s="302"/>
      <c r="MG87" s="302"/>
      <c r="MH87" s="302"/>
      <c r="MI87" s="302"/>
      <c r="MJ87" s="302"/>
      <c r="MK87" s="302"/>
      <c r="ML87" s="302"/>
      <c r="MM87" s="302"/>
      <c r="MN87" s="302"/>
      <c r="MO87" s="302"/>
      <c r="MP87" s="302"/>
      <c r="MR87" s="346"/>
      <c r="MS87" s="346"/>
      <c r="MT87" s="110"/>
      <c r="MU87" s="120"/>
    </row>
    <row r="88" spans="1:359" s="99" customFormat="1" ht="24" x14ac:dyDescent="0.35">
      <c r="A88" s="101" t="s">
        <v>247</v>
      </c>
      <c r="B88" s="102"/>
      <c r="C88" s="102" t="s">
        <v>246</v>
      </c>
      <c r="D88" s="69" t="s">
        <v>287</v>
      </c>
      <c r="E88" s="286">
        <f t="shared" ref="E88:E123" si="15">AVERAGE($F88:$MP88)</f>
        <v>2266.3900878533118</v>
      </c>
      <c r="F88" s="352"/>
      <c r="G88" s="728">
        <f t="shared" ref="G88:M88" si="16">IF(G27&gt;0,IF(G32&gt;0,G27/G32," ")," ")</f>
        <v>1114.6697720845116</v>
      </c>
      <c r="H88" s="909">
        <f t="shared" ref="H88" si="17">IF(H27&gt;0,IF(H32&gt;0,H27/H32," ")," ")</f>
        <v>153.27160493827159</v>
      </c>
      <c r="I88" s="858">
        <f t="shared" ref="I88" si="18">IF(I27&gt;0,IF(I32&gt;0,I27/I32," ")," ")</f>
        <v>3036.8571428571427</v>
      </c>
      <c r="J88" s="774">
        <f t="shared" ref="J88:L88" si="19">IF(J27&gt;0,IF(J32&gt;0,J27/J32," ")," ")</f>
        <v>583.17798070296351</v>
      </c>
      <c r="K88" s="774">
        <f t="shared" ref="K88" si="20">IF(K27&gt;0,IF(K32&gt;0,K27/K32," ")," ")</f>
        <v>6485.6</v>
      </c>
      <c r="L88" s="774">
        <f t="shared" si="19"/>
        <v>1786.5949119373777</v>
      </c>
      <c r="M88" s="728">
        <f t="shared" si="16"/>
        <v>3903.4666433810689</v>
      </c>
      <c r="N88" s="728">
        <f t="shared" ref="N88:Y88" si="21">IF(N27&gt;0,IF(N32&gt;0,N27/N32," ")," ")</f>
        <v>4820.454545454545</v>
      </c>
      <c r="O88" s="774">
        <f t="shared" ref="O88:Q88" si="22">IF(O27&gt;0,IF(O32&gt;0,O27/O32," ")," ")</f>
        <v>2075.336322869955</v>
      </c>
      <c r="P88" s="858">
        <f t="shared" si="22"/>
        <v>1919.6678529062872</v>
      </c>
      <c r="Q88" s="858">
        <f t="shared" si="22"/>
        <v>2977.9094827586209</v>
      </c>
      <c r="R88" s="858">
        <f t="shared" ref="R88" si="23">IF(R27&gt;0,IF(R32&gt;0,R27/R32," ")," ")</f>
        <v>5364</v>
      </c>
      <c r="S88" s="728">
        <f t="shared" ref="S88" si="24">IF(S27&gt;0,IF(S32&gt;0,S27/S32," ")," ")</f>
        <v>1973.3972240581625</v>
      </c>
      <c r="T88" s="728">
        <f t="shared" si="21"/>
        <v>1070.7835634669771</v>
      </c>
      <c r="U88" s="858"/>
      <c r="V88" s="686">
        <f t="shared" si="21"/>
        <v>3065.0798537617852</v>
      </c>
      <c r="W88" s="812">
        <f t="shared" ref="W88" si="25">IF(W27&gt;0,IF(W32&gt;0,W27/W32," ")," ")</f>
        <v>3740.434782608696</v>
      </c>
      <c r="X88" s="671">
        <f t="shared" si="21"/>
        <v>1516.8468468468468</v>
      </c>
      <c r="Y88" s="728">
        <f t="shared" si="21"/>
        <v>1354.7425474254742</v>
      </c>
      <c r="Z88" s="728">
        <f t="shared" ref="Z88:AB88" si="26">IF(Z27&gt;0,IF(Z32&gt;0,Z27/Z32," ")," ")</f>
        <v>524.08568443051195</v>
      </c>
      <c r="AA88" s="774">
        <f t="shared" si="26"/>
        <v>3073.3840304182509</v>
      </c>
      <c r="AB88" s="909">
        <f t="shared" si="26"/>
        <v>151.86666666666667</v>
      </c>
      <c r="AC88" s="801">
        <f t="shared" ref="AC88" si="27">IF(AC27&gt;0,IF(AC32&gt;0,AC27/AC32," ")," ")</f>
        <v>2452.0748320672988</v>
      </c>
      <c r="AD88" s="287">
        <f t="shared" ref="AD88:BQ88" si="28">IF(AD27&gt;0,IF(AD32&gt;0,AD27/AD32," ")," ")</f>
        <v>297.14628571428574</v>
      </c>
      <c r="AE88" s="502">
        <f t="shared" ref="AE88:AH88" si="29">IF(AE27&gt;0,IF(AE32&gt;0,AE27/AE32," ")," ")</f>
        <v>2995.4389965792475</v>
      </c>
      <c r="AF88" s="686" t="str">
        <f>IF(AF27&gt;0,IF(AF32&gt;0,AF27/AF32," ")," ")</f>
        <v xml:space="preserve"> </v>
      </c>
      <c r="AG88" s="774">
        <f t="shared" ref="AG88" si="30">IF(AG27&gt;0,IF(AG32&gt;0,AG27/AG32," ")," ")</f>
        <v>582.94710544452107</v>
      </c>
      <c r="AH88" s="658">
        <f t="shared" si="29"/>
        <v>6375.6</v>
      </c>
      <c r="AI88" s="427">
        <f t="shared" ref="AI88:AJ88" si="31">IF(AI27&gt;0,IF(AI32&gt;0,AI27/AI32," ")," ")</f>
        <v>7.451315577943304</v>
      </c>
      <c r="AJ88" s="502">
        <f t="shared" si="31"/>
        <v>1829.9412915851271</v>
      </c>
      <c r="AK88" s="728">
        <f>IF(AK27&gt;0,IF(AK32&gt;0,AK27/AK32," ")," ")</f>
        <v>3903.4666433810689</v>
      </c>
      <c r="AL88" s="287">
        <f t="shared" si="28"/>
        <v>5184.772727272727</v>
      </c>
      <c r="AM88" s="427">
        <f t="shared" ref="AM88:AR88" si="32">IF(AM27&gt;0,IF(AM32&gt;0,AM27/AM32," ")," ")</f>
        <v>825.53497536945815</v>
      </c>
      <c r="AN88" s="502">
        <f t="shared" si="32"/>
        <v>2923.2421924955879</v>
      </c>
      <c r="AO88" s="588">
        <f t="shared" ref="AO88:AP88" si="33">IF(AO27&gt;0,IF(AO32&gt;0,AO27/AO32," ")," ")</f>
        <v>2164.3148322358106</v>
      </c>
      <c r="AP88" s="858">
        <f t="shared" si="33"/>
        <v>1731.6725978647687</v>
      </c>
      <c r="AQ88" s="427">
        <f t="shared" ref="AQ88" si="34">IF(AQ27&gt;0,IF(AQ32&gt;0,AQ27/AQ32," ")," ")</f>
        <v>426.42408376963351</v>
      </c>
      <c r="AR88" s="427">
        <f t="shared" si="32"/>
        <v>1236.4291772688721</v>
      </c>
      <c r="AS88" s="564">
        <f>IF(AS27&gt;0,IF(AS32&gt;0,AS27/AS32," ")," ")</f>
        <v>2977.9094827586209</v>
      </c>
      <c r="AT88" s="427">
        <f t="shared" ref="AT88:AU88" si="35">IF(AT27&gt;0,IF(AT32&gt;0,AT27/AT32," ")," ")</f>
        <v>890.32389644491468</v>
      </c>
      <c r="AU88" s="642">
        <f t="shared" si="35"/>
        <v>5298.666666666667</v>
      </c>
      <c r="AV88" s="564">
        <f t="shared" ref="AV88:AX88" si="36">IF(AV27&gt;0,IF(AV32&gt;0,AV27/AV32," ")," ")</f>
        <v>1070.7835634669771</v>
      </c>
      <c r="AW88" s="728">
        <f t="shared" si="36"/>
        <v>2209.1674765144153</v>
      </c>
      <c r="AX88" s="728">
        <f t="shared" si="36"/>
        <v>2351.2393251405956</v>
      </c>
      <c r="AY88" s="459">
        <f t="shared" si="28"/>
        <v>3067.0003850596845</v>
      </c>
      <c r="AZ88" s="537">
        <f t="shared" ref="AZ88" si="37">IF(AZ27&gt;0,IF(AZ32&gt;0,AZ27/AZ32," ")," ")</f>
        <v>2828.6666666666665</v>
      </c>
      <c r="BA88" s="287">
        <f t="shared" si="28"/>
        <v>3.053260955078279</v>
      </c>
      <c r="BB88" s="287">
        <f t="shared" si="28"/>
        <v>1294.7262872628726</v>
      </c>
      <c r="BC88" s="427">
        <f t="shared" ref="BC88:BF88" si="38">IF(BC27&gt;0,IF(BC32&gt;0,BC27/BC32," ")," ")</f>
        <v>533.3855799373041</v>
      </c>
      <c r="BD88" s="671">
        <f t="shared" ref="BD88" si="39">IF(BD27&gt;0,IF(BD32&gt;0,BD27/BD32," ")," ")</f>
        <v>3067.3003802281369</v>
      </c>
      <c r="BE88" s="502">
        <f t="shared" si="38"/>
        <v>2447.7493879088456</v>
      </c>
      <c r="BF88" s="774">
        <f t="shared" si="38"/>
        <v>582.94710544452107</v>
      </c>
      <c r="BG88" s="287">
        <f t="shared" si="28"/>
        <v>1685.2358490566039</v>
      </c>
      <c r="BH88" s="287" t="str">
        <f t="shared" si="28"/>
        <v xml:space="preserve"> </v>
      </c>
      <c r="BI88" s="287">
        <f t="shared" si="28"/>
        <v>1614.0273831051406</v>
      </c>
      <c r="BJ88" s="287">
        <f t="shared" si="28"/>
        <v>336.40652173913043</v>
      </c>
      <c r="BK88" s="287">
        <f t="shared" si="28"/>
        <v>3369.83411093831</v>
      </c>
      <c r="BL88" s="287" t="str">
        <f t="shared" si="28"/>
        <v xml:space="preserve"> </v>
      </c>
      <c r="BM88" s="287">
        <f t="shared" si="28"/>
        <v>2265.7479601087944</v>
      </c>
      <c r="BN88" s="287">
        <f t="shared" si="28"/>
        <v>2891.7316455696205</v>
      </c>
      <c r="BO88" s="287">
        <f t="shared" si="28"/>
        <v>2362.0822585674196</v>
      </c>
      <c r="BP88" s="858">
        <f t="shared" si="28"/>
        <v>1712.9517341741453</v>
      </c>
      <c r="BQ88" s="287" t="str">
        <f t="shared" si="28"/>
        <v xml:space="preserve"> </v>
      </c>
      <c r="BR88" s="427">
        <f t="shared" ref="BR88" si="40">IF(BR27&gt;0,IF(BR32&gt;0,BR27/BR32," ")," ")</f>
        <v>404.49214659685862</v>
      </c>
      <c r="BS88" s="287">
        <f t="shared" ref="BS88:EH88" si="41">IF(BS27&gt;0,IF(BS32&gt;0,BS27/BS32," ")," ")</f>
        <v>1171.6159052453468</v>
      </c>
      <c r="BT88" s="287" t="str">
        <f t="shared" si="41"/>
        <v xml:space="preserve"> </v>
      </c>
      <c r="BU88" s="287" t="str">
        <f t="shared" si="41"/>
        <v xml:space="preserve"> </v>
      </c>
      <c r="BV88" s="427" t="str">
        <f t="shared" ref="BV88" si="42">IF(BV27&gt;0,IF(BV32&gt;0,BV27/BV32," ")," ")</f>
        <v xml:space="preserve"> </v>
      </c>
      <c r="BW88" s="287" t="str">
        <f t="shared" si="41"/>
        <v xml:space="preserve"> </v>
      </c>
      <c r="BX88" s="287" t="str">
        <f t="shared" si="41"/>
        <v xml:space="preserve"> </v>
      </c>
      <c r="BY88" s="287">
        <f t="shared" si="41"/>
        <v>2473.5865122615805</v>
      </c>
      <c r="BZ88" s="287" t="str">
        <f t="shared" si="41"/>
        <v xml:space="preserve"> </v>
      </c>
      <c r="CA88" s="287" t="str">
        <f t="shared" si="41"/>
        <v xml:space="preserve"> </v>
      </c>
      <c r="CB88" s="287">
        <f t="shared" si="41"/>
        <v>1419.1329595514617</v>
      </c>
      <c r="CC88" s="287">
        <f t="shared" si="41"/>
        <v>937.75193798449607</v>
      </c>
      <c r="CD88" s="287">
        <f t="shared" si="41"/>
        <v>1653.8461538461538</v>
      </c>
      <c r="CE88" s="287" t="str">
        <f t="shared" si="41"/>
        <v xml:space="preserve"> </v>
      </c>
      <c r="CF88" s="564">
        <f>IF(CF27&gt;0,IF(CF32&gt;0,CF27/CF32," ")," ")</f>
        <v>1063.3222425553151</v>
      </c>
      <c r="CG88" s="287">
        <f t="shared" si="41"/>
        <v>2233.4878331402083</v>
      </c>
      <c r="CH88" s="287">
        <f t="shared" si="41"/>
        <v>2396.7923349302228</v>
      </c>
      <c r="CI88" s="427">
        <f t="shared" si="41"/>
        <v>3003.5040431266848</v>
      </c>
      <c r="CJ88" s="287">
        <f t="shared" si="41"/>
        <v>2862.1072874493925</v>
      </c>
      <c r="CK88" s="287" t="str">
        <f t="shared" si="41"/>
        <v xml:space="preserve"> </v>
      </c>
      <c r="CL88" s="287">
        <f t="shared" si="41"/>
        <v>1283.6802168021679</v>
      </c>
      <c r="CM88" s="287">
        <f t="shared" si="41"/>
        <v>3288.656313301823</v>
      </c>
      <c r="CN88" s="287" t="str">
        <f t="shared" si="41"/>
        <v xml:space="preserve"> </v>
      </c>
      <c r="CO88" s="287">
        <f t="shared" si="41"/>
        <v>5275.75</v>
      </c>
      <c r="CP88" s="287" t="str">
        <f t="shared" si="41"/>
        <v xml:space="preserve"> </v>
      </c>
      <c r="CQ88" s="499">
        <f t="shared" ref="CQ88" si="43">IF(CQ27&gt;0,IF(CQ32&gt;0,CQ27/CQ32," ")," ")</f>
        <v>2448.1448929625212</v>
      </c>
      <c r="CR88" s="287" t="str">
        <f t="shared" si="41"/>
        <v xml:space="preserve"> </v>
      </c>
      <c r="CS88" s="287">
        <f t="shared" si="41"/>
        <v>3503.8461538461538</v>
      </c>
      <c r="CT88" s="287" t="str">
        <f t="shared" si="41"/>
        <v xml:space="preserve"> </v>
      </c>
      <c r="CU88" s="287" t="str">
        <f t="shared" si="41"/>
        <v xml:space="preserve"> </v>
      </c>
      <c r="CV88" s="774">
        <f t="shared" si="41"/>
        <v>581.97019297036525</v>
      </c>
      <c r="CW88" s="287">
        <f t="shared" si="41"/>
        <v>1637.1226415094341</v>
      </c>
      <c r="CX88" s="287">
        <f t="shared" si="41"/>
        <v>1619.0463850738531</v>
      </c>
      <c r="CY88" s="287" t="str">
        <f t="shared" si="41"/>
        <v xml:space="preserve"> </v>
      </c>
      <c r="CZ88" s="287">
        <f t="shared" si="41"/>
        <v>6395.6</v>
      </c>
      <c r="DA88" s="287" t="str">
        <f t="shared" si="41"/>
        <v xml:space="preserve"> </v>
      </c>
      <c r="DB88" s="287">
        <f t="shared" si="41"/>
        <v>1732.8166519043402</v>
      </c>
      <c r="DC88" s="287">
        <f t="shared" si="41"/>
        <v>3762.0315987313525</v>
      </c>
      <c r="DD88" s="287" t="str">
        <f t="shared" si="41"/>
        <v xml:space="preserve"> </v>
      </c>
      <c r="DE88" s="287" t="str">
        <f t="shared" si="41"/>
        <v xml:space="preserve"> </v>
      </c>
      <c r="DF88" s="287">
        <f t="shared" si="41"/>
        <v>2825.939240506329</v>
      </c>
      <c r="DG88" s="858">
        <f t="shared" ref="DG88" si="44">IF(DG27&gt;0,IF(DG32&gt;0,DG27/DG32," ")," ")</f>
        <v>1662.6000485083678</v>
      </c>
      <c r="DH88" s="287" t="str">
        <f t="shared" si="41"/>
        <v xml:space="preserve"> </v>
      </c>
      <c r="DI88" s="287" t="str">
        <f t="shared" si="41"/>
        <v xml:space="preserve"> </v>
      </c>
      <c r="DJ88" s="287" t="str">
        <f t="shared" si="41"/>
        <v xml:space="preserve"> </v>
      </c>
      <c r="DK88" s="287" t="str">
        <f t="shared" si="41"/>
        <v xml:space="preserve"> </v>
      </c>
      <c r="DL88" s="287" t="str">
        <f t="shared" si="41"/>
        <v xml:space="preserve"> </v>
      </c>
      <c r="DM88" s="287" t="str">
        <f t="shared" si="41"/>
        <v xml:space="preserve"> </v>
      </c>
      <c r="DN88" s="287" t="str">
        <f t="shared" si="41"/>
        <v xml:space="preserve"> </v>
      </c>
      <c r="DO88" s="287" t="str">
        <f t="shared" si="41"/>
        <v xml:space="preserve"> </v>
      </c>
      <c r="DP88" s="287">
        <f t="shared" si="41"/>
        <v>1595.6052631578948</v>
      </c>
      <c r="DQ88" s="287">
        <f t="shared" si="41"/>
        <v>4124.166666666667</v>
      </c>
      <c r="DR88" s="287">
        <f t="shared" si="41"/>
        <v>5306</v>
      </c>
      <c r="DS88" s="287">
        <f t="shared" si="41"/>
        <v>2547.8672985781991</v>
      </c>
      <c r="DT88" s="287">
        <f t="shared" si="41"/>
        <v>2416.1319206088642</v>
      </c>
      <c r="DU88" s="287">
        <f t="shared" si="41"/>
        <v>3261.0541209763001</v>
      </c>
      <c r="DV88" s="287">
        <f t="shared" si="41"/>
        <v>1398.4855510823513</v>
      </c>
      <c r="DW88" s="287">
        <f t="shared" si="41"/>
        <v>1240.6176470588234</v>
      </c>
      <c r="DX88" s="287">
        <f t="shared" si="41"/>
        <v>917.64857881136948</v>
      </c>
      <c r="DY88" s="287" t="str">
        <f t="shared" si="41"/>
        <v xml:space="preserve"> </v>
      </c>
      <c r="DZ88" s="287" t="str">
        <f t="shared" si="41"/>
        <v xml:space="preserve"> </v>
      </c>
      <c r="EA88" s="287">
        <f t="shared" si="41"/>
        <v>1592.4710424710427</v>
      </c>
      <c r="EB88" s="287">
        <f t="shared" si="41"/>
        <v>1353.887399463807</v>
      </c>
      <c r="EC88" s="287">
        <f t="shared" si="41"/>
        <v>1935.8785942492013</v>
      </c>
      <c r="ED88" s="287">
        <f t="shared" si="41"/>
        <v>1032.6156405990016</v>
      </c>
      <c r="EE88" s="287">
        <f t="shared" si="41"/>
        <v>2675.3424657534247</v>
      </c>
      <c r="EF88" s="287">
        <f t="shared" si="41"/>
        <v>2325.5813953488373</v>
      </c>
      <c r="EG88" s="287" t="str">
        <f t="shared" si="41"/>
        <v xml:space="preserve"> </v>
      </c>
      <c r="EH88" s="287" t="str">
        <f t="shared" si="41"/>
        <v xml:space="preserve"> </v>
      </c>
      <c r="EI88" s="287" t="str">
        <f t="shared" ref="EI88:GU88" si="45">IF(EI27&gt;0,IF(EI32&gt;0,EI27/EI32," ")," ")</f>
        <v xml:space="preserve"> </v>
      </c>
      <c r="EJ88" s="287" t="str">
        <f t="shared" si="45"/>
        <v xml:space="preserve"> </v>
      </c>
      <c r="EK88" s="287">
        <f t="shared" si="45"/>
        <v>2831.7009361075911</v>
      </c>
      <c r="EL88" s="287" t="str">
        <f t="shared" si="45"/>
        <v xml:space="preserve"> </v>
      </c>
      <c r="EM88" s="287">
        <f t="shared" si="45"/>
        <v>1640.0651465798046</v>
      </c>
      <c r="EN88" s="287" t="str">
        <f t="shared" si="45"/>
        <v xml:space="preserve"> </v>
      </c>
      <c r="EO88" s="287">
        <f t="shared" si="45"/>
        <v>1613.4259259259259</v>
      </c>
      <c r="EP88" s="287" t="str">
        <f t="shared" si="45"/>
        <v xml:space="preserve"> </v>
      </c>
      <c r="EQ88" s="287" t="str">
        <f t="shared" si="45"/>
        <v xml:space="preserve"> </v>
      </c>
      <c r="ER88" s="287">
        <f t="shared" si="45"/>
        <v>2378.5241886099202</v>
      </c>
      <c r="ES88" s="287">
        <f t="shared" si="45"/>
        <v>943.88117533096545</v>
      </c>
      <c r="ET88" s="287" t="str">
        <f t="shared" si="45"/>
        <v xml:space="preserve"> </v>
      </c>
      <c r="EU88" s="287">
        <f t="shared" si="45"/>
        <v>2541.801801801802</v>
      </c>
      <c r="EV88" s="287">
        <f t="shared" si="45"/>
        <v>2896.6101694915255</v>
      </c>
      <c r="EW88" s="287">
        <f t="shared" si="45"/>
        <v>2949.7583081571001</v>
      </c>
      <c r="EX88" s="287" t="str">
        <f t="shared" si="45"/>
        <v xml:space="preserve"> </v>
      </c>
      <c r="EY88" s="287">
        <f t="shared" si="45"/>
        <v>4036.0360360360364</v>
      </c>
      <c r="EZ88" s="774">
        <f t="shared" ref="EZ88" si="46">IF(EZ27&gt;0,IF(EZ32&gt;0,EZ27/EZ32," ")," ")</f>
        <v>581.97019297036525</v>
      </c>
      <c r="FA88" s="287">
        <f t="shared" si="45"/>
        <v>1637.1226415094341</v>
      </c>
      <c r="FB88" s="287">
        <f t="shared" si="45"/>
        <v>1603.0067392431313</v>
      </c>
      <c r="FC88" s="287" t="str">
        <f t="shared" si="45"/>
        <v xml:space="preserve"> </v>
      </c>
      <c r="FD88" s="287" t="str">
        <f t="shared" si="45"/>
        <v xml:space="preserve"> </v>
      </c>
      <c r="FE88" s="287">
        <f t="shared" si="45"/>
        <v>6395.6</v>
      </c>
      <c r="FF88" s="287" t="str">
        <f t="shared" si="45"/>
        <v xml:space="preserve"> </v>
      </c>
      <c r="FG88" s="287">
        <f t="shared" si="45"/>
        <v>1813.1139944392958</v>
      </c>
      <c r="FH88" s="287">
        <f t="shared" si="45"/>
        <v>3693.3983319628805</v>
      </c>
      <c r="FI88" s="287" t="str">
        <f t="shared" si="45"/>
        <v xml:space="preserve"> </v>
      </c>
      <c r="FJ88" s="287">
        <f t="shared" si="45"/>
        <v>793.07692307692298</v>
      </c>
      <c r="FK88" s="287" t="str">
        <f t="shared" si="45"/>
        <v xml:space="preserve"> </v>
      </c>
      <c r="FL88" s="287">
        <f t="shared" si="45"/>
        <v>2825.939240506329</v>
      </c>
      <c r="FM88" s="287" t="str">
        <f t="shared" si="45"/>
        <v xml:space="preserve"> </v>
      </c>
      <c r="FN88" s="287" t="str">
        <f t="shared" si="45"/>
        <v xml:space="preserve"> </v>
      </c>
      <c r="FO88" s="287">
        <f t="shared" si="45"/>
        <v>5195.1544518473647</v>
      </c>
      <c r="FP88" s="287" t="str">
        <f t="shared" si="45"/>
        <v xml:space="preserve"> </v>
      </c>
      <c r="FQ88" s="287" t="str">
        <f t="shared" si="45"/>
        <v xml:space="preserve"> </v>
      </c>
      <c r="FR88" s="287" t="str">
        <f t="shared" si="45"/>
        <v xml:space="preserve"> </v>
      </c>
      <c r="FS88" s="287">
        <f t="shared" si="45"/>
        <v>1201.9068736141905</v>
      </c>
      <c r="FT88" s="287">
        <f t="shared" si="45"/>
        <v>14107.142857142859</v>
      </c>
      <c r="FU88" s="287">
        <f t="shared" si="45"/>
        <v>2643.2234432234436</v>
      </c>
      <c r="FV88" s="287" t="str">
        <f t="shared" si="45"/>
        <v xml:space="preserve"> </v>
      </c>
      <c r="FW88" s="287">
        <f t="shared" si="45"/>
        <v>3320.9174311926604</v>
      </c>
      <c r="FX88" s="287" t="str">
        <f t="shared" si="45"/>
        <v xml:space="preserve"> </v>
      </c>
      <c r="FY88" s="287">
        <f t="shared" si="45"/>
        <v>1562.1315789473683</v>
      </c>
      <c r="FZ88" s="287">
        <f t="shared" si="45"/>
        <v>2244.2857142857142</v>
      </c>
      <c r="GA88" s="287" t="str">
        <f t="shared" si="45"/>
        <v xml:space="preserve"> </v>
      </c>
      <c r="GB88" s="287" t="str">
        <f t="shared" si="45"/>
        <v xml:space="preserve"> </v>
      </c>
      <c r="GC88" s="287">
        <f t="shared" si="45"/>
        <v>5364</v>
      </c>
      <c r="GD88" s="287">
        <f t="shared" si="45"/>
        <v>2771.1837063924177</v>
      </c>
      <c r="GE88" s="287">
        <f t="shared" si="45"/>
        <v>3237.2621153165901</v>
      </c>
      <c r="GF88" s="287">
        <f t="shared" si="45"/>
        <v>1379.115991821765</v>
      </c>
      <c r="GG88" s="287">
        <f t="shared" si="45"/>
        <v>1240.6176470588234</v>
      </c>
      <c r="GH88" s="287" t="str">
        <f t="shared" si="45"/>
        <v xml:space="preserve"> </v>
      </c>
      <c r="GI88" s="287">
        <f t="shared" si="45"/>
        <v>1866.3258785942492</v>
      </c>
      <c r="GJ88" s="287">
        <f t="shared" si="45"/>
        <v>1021.6853377265239</v>
      </c>
      <c r="GK88" s="287">
        <f t="shared" si="45"/>
        <v>2197.3950555832089</v>
      </c>
      <c r="GL88" s="287">
        <f t="shared" si="45"/>
        <v>2675.3424657534247</v>
      </c>
      <c r="GM88" s="287">
        <f t="shared" si="45"/>
        <v>437.38888888888891</v>
      </c>
      <c r="GN88" s="287" t="str">
        <f t="shared" si="45"/>
        <v xml:space="preserve"> </v>
      </c>
      <c r="GO88" s="287">
        <f t="shared" si="45"/>
        <v>2961.2208504801097</v>
      </c>
      <c r="GP88" s="287">
        <f t="shared" si="45"/>
        <v>3740.434782608696</v>
      </c>
      <c r="GQ88" s="287" t="str">
        <f t="shared" si="45"/>
        <v xml:space="preserve"> </v>
      </c>
      <c r="GR88" s="287" t="str">
        <f t="shared" si="45"/>
        <v xml:space="preserve"> </v>
      </c>
      <c r="GS88" s="287">
        <f t="shared" si="45"/>
        <v>1381.0089020771513</v>
      </c>
      <c r="GT88" s="287" t="str">
        <f t="shared" si="45"/>
        <v xml:space="preserve"> </v>
      </c>
      <c r="GU88" s="287">
        <f t="shared" si="45"/>
        <v>1547.3684210526317</v>
      </c>
      <c r="GV88" s="287">
        <f t="shared" ref="GV88:JG88" si="47">IF(GV27&gt;0,IF(GV32&gt;0,GV27/GV32," ")," ")</f>
        <v>1624.5928338762217</v>
      </c>
      <c r="GW88" s="287" t="str">
        <f t="shared" si="47"/>
        <v xml:space="preserve"> </v>
      </c>
      <c r="GX88" s="287">
        <f t="shared" si="47"/>
        <v>1135.7522935779816</v>
      </c>
      <c r="GY88" s="287">
        <f t="shared" si="47"/>
        <v>1581.5740740740739</v>
      </c>
      <c r="GZ88" s="287" t="str">
        <f t="shared" si="47"/>
        <v xml:space="preserve"> </v>
      </c>
      <c r="HA88" s="287" t="str">
        <f t="shared" si="47"/>
        <v xml:space="preserve"> </v>
      </c>
      <c r="HB88" s="287" t="str">
        <f t="shared" si="47"/>
        <v xml:space="preserve"> </v>
      </c>
      <c r="HC88" s="287">
        <f t="shared" si="47"/>
        <v>2934.1792228390168</v>
      </c>
      <c r="HD88" s="287">
        <f t="shared" si="47"/>
        <v>2367.1279853031228</v>
      </c>
      <c r="HE88" s="287">
        <f t="shared" si="47"/>
        <v>1654.7777777777778</v>
      </c>
      <c r="HF88" s="287">
        <f t="shared" si="47"/>
        <v>1002.7241379310345</v>
      </c>
      <c r="HG88" s="287">
        <f t="shared" si="47"/>
        <v>1871.1516853932583</v>
      </c>
      <c r="HH88" s="287">
        <f t="shared" si="47"/>
        <v>2484.864864864865</v>
      </c>
      <c r="HI88" s="287">
        <f t="shared" si="47"/>
        <v>2107.8091106290672</v>
      </c>
      <c r="HJ88" s="287">
        <f t="shared" si="47"/>
        <v>2864.9717514124295</v>
      </c>
      <c r="HK88" s="287">
        <f t="shared" si="47"/>
        <v>2442.7642276422762</v>
      </c>
      <c r="HL88" s="287">
        <f t="shared" si="47"/>
        <v>5496.4788732394372</v>
      </c>
      <c r="HM88" s="287" t="str">
        <f t="shared" si="47"/>
        <v xml:space="preserve"> </v>
      </c>
      <c r="HN88" s="287">
        <f t="shared" si="47"/>
        <v>1003.4722222222222</v>
      </c>
      <c r="HO88" s="287">
        <f t="shared" si="47"/>
        <v>989.70434782608697</v>
      </c>
      <c r="HP88" s="287">
        <f t="shared" si="47"/>
        <v>3170.2100038182516</v>
      </c>
      <c r="HQ88" s="287">
        <f t="shared" si="47"/>
        <v>1023.3576642335767</v>
      </c>
      <c r="HR88" s="287">
        <f t="shared" si="47"/>
        <v>3966.9669669669674</v>
      </c>
      <c r="HS88" s="287" t="str">
        <f t="shared" si="47"/>
        <v xml:space="preserve"> </v>
      </c>
      <c r="HT88" s="287">
        <f t="shared" si="47"/>
        <v>1615.8018867924529</v>
      </c>
      <c r="HU88" s="287">
        <f t="shared" si="47"/>
        <v>1011.25</v>
      </c>
      <c r="HV88" s="287">
        <f t="shared" si="47"/>
        <v>2816.544117647059</v>
      </c>
      <c r="HW88" s="287">
        <f t="shared" si="47"/>
        <v>1574.0259740259739</v>
      </c>
      <c r="HX88" s="287" t="str">
        <f t="shared" si="47"/>
        <v xml:space="preserve"> </v>
      </c>
      <c r="HY88" s="287">
        <f t="shared" si="47"/>
        <v>1917.5675675675677</v>
      </c>
      <c r="HZ88" s="287">
        <f t="shared" si="47"/>
        <v>420.1219512195122</v>
      </c>
      <c r="IA88" s="287" t="str">
        <f t="shared" si="47"/>
        <v xml:space="preserve"> </v>
      </c>
      <c r="IB88" s="287" t="str">
        <f t="shared" si="47"/>
        <v xml:space="preserve"> </v>
      </c>
      <c r="IC88" s="287" t="str">
        <f t="shared" si="47"/>
        <v xml:space="preserve"> </v>
      </c>
      <c r="ID88" s="287">
        <f t="shared" si="47"/>
        <v>6375.6</v>
      </c>
      <c r="IE88" s="287" t="str">
        <f t="shared" si="47"/>
        <v xml:space="preserve"> </v>
      </c>
      <c r="IF88" s="287">
        <f t="shared" si="47"/>
        <v>1803.0254777070065</v>
      </c>
      <c r="IG88" s="287">
        <f t="shared" si="47"/>
        <v>1474.8592896174864</v>
      </c>
      <c r="IH88" s="287">
        <f t="shared" si="47"/>
        <v>5590.636363636364</v>
      </c>
      <c r="II88" s="287">
        <f t="shared" si="47"/>
        <v>1783.3</v>
      </c>
      <c r="IJ88" s="287">
        <f t="shared" si="47"/>
        <v>2444.6268656716416</v>
      </c>
      <c r="IK88" s="287">
        <f t="shared" si="47"/>
        <v>3644.9574155653449</v>
      </c>
      <c r="IL88" s="287">
        <f t="shared" si="47"/>
        <v>4496.5116279069771</v>
      </c>
      <c r="IM88" s="287">
        <f t="shared" si="47"/>
        <v>1588.6033519553073</v>
      </c>
      <c r="IN88" s="287" t="str">
        <f t="shared" si="47"/>
        <v xml:space="preserve"> </v>
      </c>
      <c r="IO88" s="287">
        <f t="shared" si="47"/>
        <v>793.07692307692298</v>
      </c>
      <c r="IP88" s="287" t="str">
        <f t="shared" si="47"/>
        <v xml:space="preserve"> </v>
      </c>
      <c r="IQ88" s="287">
        <f t="shared" si="47"/>
        <v>1077.4285714285713</v>
      </c>
      <c r="IR88" s="287">
        <f t="shared" si="47"/>
        <v>1787.75</v>
      </c>
      <c r="IS88" s="287">
        <f t="shared" si="47"/>
        <v>3150.2580645161293</v>
      </c>
      <c r="IT88" s="287">
        <f t="shared" si="47"/>
        <v>3870.4136253041361</v>
      </c>
      <c r="IU88" s="287">
        <f t="shared" si="47"/>
        <v>2821.5189873417721</v>
      </c>
      <c r="IV88" s="287" t="str">
        <f t="shared" si="47"/>
        <v xml:space="preserve"> </v>
      </c>
      <c r="IW88" s="287">
        <f t="shared" si="47"/>
        <v>2812.8252788104091</v>
      </c>
      <c r="IX88" s="287">
        <f t="shared" si="47"/>
        <v>2706.3414634146338</v>
      </c>
      <c r="IY88" s="287" t="str">
        <f t="shared" si="47"/>
        <v xml:space="preserve"> </v>
      </c>
      <c r="IZ88" s="287">
        <f t="shared" si="47"/>
        <v>373.72251308900525</v>
      </c>
      <c r="JA88" s="287">
        <f t="shared" si="47"/>
        <v>101.55601659751038</v>
      </c>
      <c r="JB88" s="287" t="str">
        <f t="shared" si="47"/>
        <v xml:space="preserve"> </v>
      </c>
      <c r="JC88" s="287">
        <f t="shared" si="47"/>
        <v>1328.35</v>
      </c>
      <c r="JD88" s="287">
        <f t="shared" si="47"/>
        <v>910.81818181818187</v>
      </c>
      <c r="JE88" s="287">
        <f t="shared" si="47"/>
        <v>2579.6285714285714</v>
      </c>
      <c r="JF88" s="287">
        <f t="shared" si="47"/>
        <v>14037.857142857143</v>
      </c>
      <c r="JG88" s="287">
        <f t="shared" si="47"/>
        <v>599.88721804511272</v>
      </c>
      <c r="JH88" s="287">
        <f t="shared" ref="JH88:LS88" si="48">IF(JH27&gt;0,IF(JH32&gt;0,JH27/JH32," ")," ")</f>
        <v>1500.6511627906978</v>
      </c>
      <c r="JI88" s="287" t="str">
        <f t="shared" si="48"/>
        <v xml:space="preserve"> </v>
      </c>
      <c r="JJ88" s="287">
        <f t="shared" si="48"/>
        <v>1455.6300940438871</v>
      </c>
      <c r="JK88" s="287" t="str">
        <f t="shared" si="48"/>
        <v xml:space="preserve"> </v>
      </c>
      <c r="JL88" s="287">
        <f t="shared" si="48"/>
        <v>3251.6363636363635</v>
      </c>
      <c r="JM88" s="287">
        <f t="shared" si="48"/>
        <v>1582.7772768259692</v>
      </c>
      <c r="JN88" s="287" t="str">
        <f t="shared" si="48"/>
        <v xml:space="preserve"> </v>
      </c>
      <c r="JO88" s="287">
        <f t="shared" si="48"/>
        <v>1222.9787234042553</v>
      </c>
      <c r="JP88" s="287" t="str">
        <f t="shared" si="48"/>
        <v xml:space="preserve"> </v>
      </c>
      <c r="JQ88" s="287">
        <f t="shared" si="48"/>
        <v>1520.7631578947369</v>
      </c>
      <c r="JR88" s="287">
        <f t="shared" si="48"/>
        <v>2213.5374149659865</v>
      </c>
      <c r="JS88" s="287" t="str">
        <f t="shared" si="48"/>
        <v xml:space="preserve"> </v>
      </c>
      <c r="JT88" s="287">
        <f t="shared" si="48"/>
        <v>3086.1111111111113</v>
      </c>
      <c r="JU88" s="287" t="str">
        <f t="shared" si="48"/>
        <v xml:space="preserve"> </v>
      </c>
      <c r="JV88" s="287" t="str">
        <f t="shared" si="48"/>
        <v xml:space="preserve"> </v>
      </c>
      <c r="JW88" s="287" t="str">
        <f t="shared" si="48"/>
        <v xml:space="preserve"> </v>
      </c>
      <c r="JX88" s="287">
        <f t="shared" si="48"/>
        <v>492.42115384615386</v>
      </c>
      <c r="JY88" s="287">
        <f t="shared" si="48"/>
        <v>136.21384297520663</v>
      </c>
      <c r="JZ88" s="287">
        <f t="shared" si="48"/>
        <v>2741.5991902834007</v>
      </c>
      <c r="KA88" s="287">
        <f t="shared" si="48"/>
        <v>3399.1278195488721</v>
      </c>
      <c r="KB88" s="287">
        <f t="shared" si="48"/>
        <v>1309.2647801920161</v>
      </c>
      <c r="KC88" s="287">
        <f t="shared" si="48"/>
        <v>1231.2647058823529</v>
      </c>
      <c r="KD88" s="287">
        <f t="shared" si="48"/>
        <v>3963.5062240663901</v>
      </c>
      <c r="KE88" s="287">
        <f t="shared" si="48"/>
        <v>184.6874154262517</v>
      </c>
      <c r="KF88" s="287" t="str">
        <f t="shared" si="48"/>
        <v xml:space="preserve"> </v>
      </c>
      <c r="KG88" s="287">
        <f t="shared" si="48"/>
        <v>1604.8684210526317</v>
      </c>
      <c r="KH88" s="287">
        <f t="shared" si="48"/>
        <v>2044.5736434108528</v>
      </c>
      <c r="KI88" s="287">
        <f t="shared" si="48"/>
        <v>1361.9642857142858</v>
      </c>
      <c r="KJ88" s="287" t="str">
        <f t="shared" si="48"/>
        <v xml:space="preserve"> </v>
      </c>
      <c r="KK88" s="287">
        <f t="shared" si="48"/>
        <v>1769.1373801916932</v>
      </c>
      <c r="KL88" s="287">
        <f t="shared" si="48"/>
        <v>987.14827018121912</v>
      </c>
      <c r="KM88" s="287" t="str">
        <f t="shared" si="48"/>
        <v xml:space="preserve"> </v>
      </c>
      <c r="KN88" s="287">
        <f t="shared" si="48"/>
        <v>2592.1004566210049</v>
      </c>
      <c r="KO88" s="287">
        <f t="shared" si="48"/>
        <v>2468.6296296296296</v>
      </c>
      <c r="KP88" s="287">
        <f t="shared" si="48"/>
        <v>2765.125</v>
      </c>
      <c r="KQ88" s="287">
        <f t="shared" si="48"/>
        <v>427.88888888888891</v>
      </c>
      <c r="KR88" s="287">
        <f t="shared" si="48"/>
        <v>966.89156626506019</v>
      </c>
      <c r="KS88" s="287" t="str">
        <f t="shared" si="48"/>
        <v xml:space="preserve"> </v>
      </c>
      <c r="KT88" s="287">
        <f t="shared" si="48"/>
        <v>1869.2</v>
      </c>
      <c r="KU88" s="287">
        <f t="shared" si="48"/>
        <v>1769.1379310344828</v>
      </c>
      <c r="KV88" s="287">
        <f t="shared" si="48"/>
        <v>18.824738031641669</v>
      </c>
      <c r="KW88" s="287" t="str">
        <f t="shared" si="48"/>
        <v xml:space="preserve"> </v>
      </c>
      <c r="KX88" s="287">
        <f t="shared" si="48"/>
        <v>1001.604938271605</v>
      </c>
      <c r="KY88" s="287">
        <f t="shared" si="48"/>
        <v>4525.1124437781109</v>
      </c>
      <c r="KZ88" s="287" t="str">
        <f t="shared" si="48"/>
        <v xml:space="preserve"> </v>
      </c>
      <c r="LA88" s="287">
        <f t="shared" si="48"/>
        <v>2148.2142857142858</v>
      </c>
      <c r="LB88" s="287">
        <f t="shared" si="48"/>
        <v>2515.1515151515155</v>
      </c>
      <c r="LC88" s="287">
        <f t="shared" si="48"/>
        <v>964.24137931034488</v>
      </c>
      <c r="LD88" s="287">
        <f t="shared" si="48"/>
        <v>2973.8510189739982</v>
      </c>
      <c r="LE88" s="287">
        <f t="shared" si="48"/>
        <v>1306.0209424083769</v>
      </c>
      <c r="LF88" s="287">
        <f t="shared" si="48"/>
        <v>3740.434782608696</v>
      </c>
      <c r="LG88" s="287">
        <f t="shared" si="48"/>
        <v>1840.3783783783783</v>
      </c>
      <c r="LH88" s="287" t="str">
        <f t="shared" si="48"/>
        <v xml:space="preserve"> </v>
      </c>
      <c r="LI88" s="287">
        <f t="shared" si="48"/>
        <v>853.7987012987013</v>
      </c>
      <c r="LJ88" s="287" t="str">
        <f t="shared" si="48"/>
        <v xml:space="preserve"> </v>
      </c>
      <c r="LK88" s="287">
        <f t="shared" si="48"/>
        <v>1624.8593406593407</v>
      </c>
      <c r="LL88" s="287">
        <f t="shared" si="48"/>
        <v>40.424829753797802</v>
      </c>
      <c r="LM88" s="287">
        <f t="shared" si="48"/>
        <v>673.58741258741259</v>
      </c>
      <c r="LN88" s="287">
        <f t="shared" si="48"/>
        <v>1404.7675568743819</v>
      </c>
      <c r="LO88" s="287">
        <f t="shared" si="48"/>
        <v>1190.7859078590786</v>
      </c>
      <c r="LP88" s="287">
        <f t="shared" si="48"/>
        <v>1535.1674641148327</v>
      </c>
      <c r="LQ88" s="287">
        <f t="shared" si="48"/>
        <v>1719.8275862068965</v>
      </c>
      <c r="LR88" s="287">
        <f t="shared" si="48"/>
        <v>171.70807453416148</v>
      </c>
      <c r="LS88" s="287">
        <f t="shared" si="48"/>
        <v>1399.0524534686972</v>
      </c>
      <c r="LT88" s="287">
        <f t="shared" ref="LT88:MP88" si="49">IF(LT27&gt;0,IF(LT32&gt;0,LT27/LT32," ")," ")</f>
        <v>3373.0921052631579</v>
      </c>
      <c r="LU88" s="287">
        <f t="shared" si="49"/>
        <v>501.55247285886611</v>
      </c>
      <c r="LV88" s="287">
        <f t="shared" si="49"/>
        <v>2519.9441340782123</v>
      </c>
      <c r="LW88" s="287" t="str">
        <f t="shared" si="49"/>
        <v xml:space="preserve"> </v>
      </c>
      <c r="LX88" s="287" t="str">
        <f t="shared" si="49"/>
        <v xml:space="preserve"> </v>
      </c>
      <c r="LY88" s="287" t="str">
        <f t="shared" si="49"/>
        <v xml:space="preserve"> </v>
      </c>
      <c r="LZ88" s="287">
        <f t="shared" si="49"/>
        <v>1554.4444444444443</v>
      </c>
      <c r="MA88" s="287">
        <f t="shared" si="49"/>
        <v>4024.4064386317905</v>
      </c>
      <c r="MB88" s="287" t="str">
        <f t="shared" si="49"/>
        <v xml:space="preserve"> </v>
      </c>
      <c r="MC88" s="287">
        <f t="shared" si="49"/>
        <v>3654.782608695652</v>
      </c>
      <c r="MD88" s="287" t="str">
        <f t="shared" si="49"/>
        <v xml:space="preserve"> </v>
      </c>
      <c r="ME88" s="287">
        <f t="shared" si="49"/>
        <v>2437.8453038674033</v>
      </c>
      <c r="MF88" s="287">
        <f t="shared" si="49"/>
        <v>3418.0851063829787</v>
      </c>
      <c r="MG88" s="287" t="str">
        <f t="shared" si="49"/>
        <v xml:space="preserve"> </v>
      </c>
      <c r="MH88" s="287">
        <f t="shared" si="49"/>
        <v>3538.9473684210525</v>
      </c>
      <c r="MI88" s="287" t="str">
        <f t="shared" si="49"/>
        <v xml:space="preserve"> </v>
      </c>
      <c r="MJ88" s="287" t="str">
        <f t="shared" si="49"/>
        <v xml:space="preserve"> </v>
      </c>
      <c r="MK88" s="287">
        <f t="shared" si="49"/>
        <v>2365.5030674846626</v>
      </c>
      <c r="ML88" s="287" t="str">
        <f t="shared" si="49"/>
        <v xml:space="preserve"> </v>
      </c>
      <c r="MM88" s="287" t="str">
        <f t="shared" si="49"/>
        <v xml:space="preserve"> </v>
      </c>
      <c r="MN88" s="287">
        <f t="shared" si="49"/>
        <v>1002.7241379310345</v>
      </c>
      <c r="MO88" s="287" t="str">
        <f t="shared" si="49"/>
        <v xml:space="preserve"> </v>
      </c>
      <c r="MP88" s="287">
        <f t="shared" si="49"/>
        <v>2424.1071428571431</v>
      </c>
      <c r="MQ88"/>
      <c r="MR88" s="346">
        <f t="shared" ref="MR88:MR123" si="50">MIN(F88:MP88)</f>
        <v>3.053260955078279</v>
      </c>
      <c r="MS88" s="346">
        <f t="shared" ref="MS88:MS123" si="51">MAX(F88:MP88)</f>
        <v>14107.142857142859</v>
      </c>
      <c r="MT88" s="286">
        <f t="shared" ref="MT88:MT123" si="52">MEDIAN($F88:$MP88)</f>
        <v>1866.3258785942492</v>
      </c>
      <c r="MU88" s="772">
        <f t="shared" ref="MU88:MU123" si="53">COUNT(F88:MP88)</f>
        <v>243</v>
      </c>
    </row>
    <row r="89" spans="1:359" s="99" customFormat="1" ht="24" x14ac:dyDescent="0.35">
      <c r="A89" s="101" t="s">
        <v>248</v>
      </c>
      <c r="B89" s="102"/>
      <c r="C89" s="102" t="s">
        <v>2</v>
      </c>
      <c r="D89" s="69" t="s">
        <v>215</v>
      </c>
      <c r="E89" s="286">
        <f t="shared" si="15"/>
        <v>2321.4503016146564</v>
      </c>
      <c r="F89" s="352"/>
      <c r="G89" s="728">
        <f t="shared" ref="G89:M89" si="54">IF(G38&gt;0,G38/2080," ")</f>
        <v>4894.9949038461536</v>
      </c>
      <c r="H89" s="909">
        <f t="shared" ref="H89" si="55">IF(H38&gt;0,H38/2080," ")</f>
        <v>421.875</v>
      </c>
      <c r="I89" s="858">
        <f t="shared" ref="I89" si="56">IF(I38&gt;0,I38/2080," ")</f>
        <v>458.37980769230768</v>
      </c>
      <c r="J89" s="774" t="str">
        <f t="shared" ref="J89:L89" si="57">IF(J38&gt;0,J38/2080," ")</f>
        <v xml:space="preserve"> </v>
      </c>
      <c r="K89" s="774">
        <f t="shared" ref="K89" si="58">IF(K38&gt;0,K38/2080," ")</f>
        <v>227.8610576923077</v>
      </c>
      <c r="L89" s="774">
        <f t="shared" si="57"/>
        <v>113.79615384615384</v>
      </c>
      <c r="M89" s="728">
        <f t="shared" si="54"/>
        <v>15064.405769230769</v>
      </c>
      <c r="N89" s="728">
        <f t="shared" ref="N89:Y89" si="59">IF(N38&gt;0,N38/2080," ")</f>
        <v>206.14134615384614</v>
      </c>
      <c r="O89" s="774">
        <f t="shared" ref="O89:Q89" si="60">IF(O38&gt;0,O38/2080," ")</f>
        <v>396.07403846153846</v>
      </c>
      <c r="P89" s="858">
        <f t="shared" si="60"/>
        <v>886.58610576923081</v>
      </c>
      <c r="Q89" s="858">
        <f t="shared" si="60"/>
        <v>343.79711538461538</v>
      </c>
      <c r="R89" s="858" t="str">
        <f t="shared" ref="R89" si="61">IF(R38&gt;0,R38/2080," ")</f>
        <v xml:space="preserve"> </v>
      </c>
      <c r="S89" s="728" t="str">
        <f t="shared" ref="S89" si="62">IF(S38&gt;0,S38/2080," ")</f>
        <v xml:space="preserve"> </v>
      </c>
      <c r="T89" s="728">
        <f t="shared" si="59"/>
        <v>4964.037774038462</v>
      </c>
      <c r="U89" s="858"/>
      <c r="V89" s="686">
        <f t="shared" si="59"/>
        <v>14386.393749999999</v>
      </c>
      <c r="W89" s="812">
        <f t="shared" ref="W89" si="63">IF(W38&gt;0,W38/2080," ")</f>
        <v>117.54711538461538</v>
      </c>
      <c r="X89" s="671">
        <f t="shared" si="59"/>
        <v>411.89182692307691</v>
      </c>
      <c r="Y89" s="728">
        <f t="shared" si="59"/>
        <v>2803.8153846153846</v>
      </c>
      <c r="Z89" s="728">
        <f t="shared" ref="Z89:AB89" si="64">IF(Z38&gt;0,Z38/2080," ")</f>
        <v>140.68557692307692</v>
      </c>
      <c r="AA89" s="774" t="str">
        <f t="shared" si="64"/>
        <v xml:space="preserve"> </v>
      </c>
      <c r="AB89" s="909" t="str">
        <f t="shared" si="64"/>
        <v xml:space="preserve"> </v>
      </c>
      <c r="AC89" s="801">
        <f t="shared" ref="AC89" si="65">IF(AC38&gt;0,AC38/2080," ")</f>
        <v>3226.2</v>
      </c>
      <c r="AD89" s="287">
        <f t="shared" ref="AD89:BP89" si="66">IF(AD38&gt;0,AD38/2080," ")</f>
        <v>956.3528846153846</v>
      </c>
      <c r="AE89" s="502">
        <f t="shared" ref="AE89:AH89" si="67">IF(AE38&gt;0,AE38/2080," ")</f>
        <v>438.01700480769233</v>
      </c>
      <c r="AF89" s="686">
        <f>IF(AF38&gt;0,AF38/2080," ")</f>
        <v>1649.1113221153846</v>
      </c>
      <c r="AG89" s="774" t="str">
        <f t="shared" ref="AG89" si="68">IF(AG38&gt;0,AG38/2080," ")</f>
        <v xml:space="preserve"> </v>
      </c>
      <c r="AH89" s="658">
        <f t="shared" si="67"/>
        <v>222.98990384615385</v>
      </c>
      <c r="AI89" s="427" t="str">
        <f t="shared" ref="AI89:AJ89" si="69">IF(AI38&gt;0,AI38/2080," ")</f>
        <v xml:space="preserve"> </v>
      </c>
      <c r="AJ89" s="502">
        <f t="shared" si="69"/>
        <v>117.5764423076923</v>
      </c>
      <c r="AK89" s="728">
        <f>IF(AK38&gt;0,AK38/2080," ")</f>
        <v>12304.194230769232</v>
      </c>
      <c r="AL89" s="287">
        <f t="shared" si="66"/>
        <v>219.40371153846152</v>
      </c>
      <c r="AM89" s="427" t="str">
        <f t="shared" ref="AM89:AR89" si="70">IF(AM38&gt;0,AM38/2080," ")</f>
        <v xml:space="preserve"> </v>
      </c>
      <c r="AN89" s="502">
        <f t="shared" si="70"/>
        <v>17681.376442307694</v>
      </c>
      <c r="AO89" s="588">
        <f t="shared" ref="AO89:AP89" si="71">IF(AO38&gt;0,AO38/2080," ")</f>
        <v>389.26923076923077</v>
      </c>
      <c r="AP89" s="858">
        <f t="shared" si="71"/>
        <v>890.42912019230778</v>
      </c>
      <c r="AQ89" s="427" t="str">
        <f t="shared" ref="AQ89" si="72">IF(AQ38&gt;0,AQ38/2080," ")</f>
        <v xml:space="preserve"> </v>
      </c>
      <c r="AR89" s="427">
        <f t="shared" si="70"/>
        <v>221.41874999999999</v>
      </c>
      <c r="AS89" s="564">
        <f>IF(AS38&gt;0,AS38/2080," ")</f>
        <v>340.15721153846152</v>
      </c>
      <c r="AT89" s="427">
        <f t="shared" ref="AT89:AU89" si="73">IF(AT38&gt;0,AT38/2080," ")</f>
        <v>2587.7238173076921</v>
      </c>
      <c r="AU89" s="642">
        <f t="shared" si="73"/>
        <v>85.294956730769229</v>
      </c>
      <c r="AV89" s="564">
        <f t="shared" ref="AV89:AX89" si="74">IF(AV38&gt;0,AV38/2080," ")</f>
        <v>4882.4849086538461</v>
      </c>
      <c r="AW89" s="728" t="str">
        <f t="shared" si="74"/>
        <v xml:space="preserve"> </v>
      </c>
      <c r="AX89" s="728">
        <f t="shared" si="74"/>
        <v>804.5669230769231</v>
      </c>
      <c r="AY89" s="459" t="str">
        <f t="shared" si="66"/>
        <v xml:space="preserve"> </v>
      </c>
      <c r="AZ89" s="537">
        <f t="shared" ref="AZ89" si="75">IF(AZ38&gt;0,AZ38/2080," ")</f>
        <v>190.84375</v>
      </c>
      <c r="BA89" s="287">
        <f t="shared" si="66"/>
        <v>108.31820192307691</v>
      </c>
      <c r="BB89" s="287">
        <f t="shared" si="66"/>
        <v>3299.038846153846</v>
      </c>
      <c r="BC89" s="427">
        <f t="shared" ref="BC89:BF89" si="76">IF(BC38&gt;0,BC38/2080," ")</f>
        <v>130.99519230769232</v>
      </c>
      <c r="BD89" s="671" t="str">
        <f t="shared" ref="BD89" si="77">IF(BD38&gt;0,BD38/2080," ")</f>
        <v xml:space="preserve"> </v>
      </c>
      <c r="BE89" s="502">
        <f t="shared" si="76"/>
        <v>3314.1670336538459</v>
      </c>
      <c r="BF89" s="774" t="str">
        <f t="shared" si="76"/>
        <v xml:space="preserve"> </v>
      </c>
      <c r="BG89" s="287">
        <f t="shared" si="66"/>
        <v>309.18701923076924</v>
      </c>
      <c r="BH89" s="287" t="str">
        <f t="shared" si="66"/>
        <v xml:space="preserve"> </v>
      </c>
      <c r="BI89" s="287">
        <f t="shared" si="66"/>
        <v>570.61249999999995</v>
      </c>
      <c r="BJ89" s="287">
        <f t="shared" si="66"/>
        <v>747.12644230769229</v>
      </c>
      <c r="BK89" s="287">
        <f t="shared" si="66"/>
        <v>12304.194230769232</v>
      </c>
      <c r="BL89" s="287" t="str">
        <f t="shared" si="66"/>
        <v xml:space="preserve"> </v>
      </c>
      <c r="BM89" s="287" t="str">
        <f t="shared" si="66"/>
        <v xml:space="preserve"> </v>
      </c>
      <c r="BN89" s="287">
        <f t="shared" si="66"/>
        <v>15031.538028846155</v>
      </c>
      <c r="BO89" s="287" t="str">
        <f t="shared" si="66"/>
        <v xml:space="preserve"> </v>
      </c>
      <c r="BP89" s="858" t="str">
        <f t="shared" si="66"/>
        <v xml:space="preserve"> </v>
      </c>
      <c r="BQ89" s="287" t="str">
        <f>IF(BQ38&gt;0,BQ38/2080," ")</f>
        <v xml:space="preserve"> </v>
      </c>
      <c r="BR89" s="427">
        <f t="shared" ref="BR89" si="78">IF(BR38&gt;0,BR38/2080," ")</f>
        <v>581.89471153846159</v>
      </c>
      <c r="BS89" s="287">
        <f t="shared" ref="BS89:EH89" si="79">IF(BS38&gt;0,BS38/2080," ")</f>
        <v>176.42500000000001</v>
      </c>
      <c r="BT89" s="287" t="str">
        <f t="shared" si="79"/>
        <v xml:space="preserve"> </v>
      </c>
      <c r="BU89" s="287" t="str">
        <f t="shared" si="79"/>
        <v xml:space="preserve"> </v>
      </c>
      <c r="BV89" s="427">
        <f t="shared" ref="BV89" si="80">IF(BV38&gt;0,BV38/2080," ")</f>
        <v>2550.3293269230771</v>
      </c>
      <c r="BW89" s="287" t="str">
        <f t="shared" si="79"/>
        <v xml:space="preserve"> </v>
      </c>
      <c r="BX89" s="287" t="str">
        <f t="shared" si="79"/>
        <v xml:space="preserve"> </v>
      </c>
      <c r="BY89" s="287">
        <f t="shared" si="79"/>
        <v>2006.0298076923077</v>
      </c>
      <c r="BZ89" s="287">
        <f t="shared" si="79"/>
        <v>1208.0967259615384</v>
      </c>
      <c r="CA89" s="287">
        <f t="shared" si="79"/>
        <v>173.5596153846154</v>
      </c>
      <c r="CB89" s="287">
        <f t="shared" si="79"/>
        <v>28360.741826923077</v>
      </c>
      <c r="CC89" s="287">
        <f t="shared" si="79"/>
        <v>31.131250000000001</v>
      </c>
      <c r="CD89" s="287">
        <f t="shared" si="79"/>
        <v>116.54759615384616</v>
      </c>
      <c r="CE89" s="287">
        <f t="shared" si="79"/>
        <v>345.21730769230771</v>
      </c>
      <c r="CF89" s="564">
        <f>IF(CF38&gt;0,CF38/2080," ")</f>
        <v>4752.436278846154</v>
      </c>
      <c r="CG89" s="287">
        <f t="shared" si="79"/>
        <v>21</v>
      </c>
      <c r="CH89" s="287">
        <f t="shared" si="79"/>
        <v>731.61552884615389</v>
      </c>
      <c r="CI89" s="427" t="str">
        <f t="shared" si="79"/>
        <v xml:space="preserve"> </v>
      </c>
      <c r="CJ89" s="287">
        <f t="shared" si="79"/>
        <v>13734.924999999999</v>
      </c>
      <c r="CK89" s="287" t="str">
        <f t="shared" si="79"/>
        <v xml:space="preserve"> </v>
      </c>
      <c r="CL89" s="287">
        <f t="shared" si="79"/>
        <v>3207.4662019230768</v>
      </c>
      <c r="CM89" s="287" t="str">
        <f t="shared" si="79"/>
        <v xml:space="preserve"> </v>
      </c>
      <c r="CN89" s="287" t="str">
        <f t="shared" si="79"/>
        <v xml:space="preserve"> </v>
      </c>
      <c r="CO89" s="287">
        <f t="shared" si="79"/>
        <v>401.45990384615385</v>
      </c>
      <c r="CP89" s="287" t="str">
        <f t="shared" si="79"/>
        <v xml:space="preserve"> </v>
      </c>
      <c r="CQ89" s="499">
        <f t="shared" ref="CQ89" si="81">IF(CQ38&gt;0,CQ38/2080," ")</f>
        <v>3352.0777836538464</v>
      </c>
      <c r="CR89" s="287" t="str">
        <f t="shared" si="79"/>
        <v xml:space="preserve"> </v>
      </c>
      <c r="CS89" s="287" t="str">
        <f t="shared" si="79"/>
        <v xml:space="preserve"> </v>
      </c>
      <c r="CT89" s="287">
        <f t="shared" si="79"/>
        <v>13877.040865384615</v>
      </c>
      <c r="CU89" s="287">
        <f t="shared" si="79"/>
        <v>1608.6927884615384</v>
      </c>
      <c r="CV89" s="774" t="str">
        <f t="shared" si="79"/>
        <v xml:space="preserve"> </v>
      </c>
      <c r="CW89" s="287">
        <f t="shared" si="79"/>
        <v>289.98701923076925</v>
      </c>
      <c r="CX89" s="287">
        <f t="shared" si="79"/>
        <v>568.80048076923072</v>
      </c>
      <c r="CY89" s="287" t="str">
        <f t="shared" si="79"/>
        <v xml:space="preserve"> </v>
      </c>
      <c r="CZ89" s="287" t="str">
        <f t="shared" si="79"/>
        <v xml:space="preserve"> </v>
      </c>
      <c r="DA89" s="287" t="str">
        <f t="shared" si="79"/>
        <v xml:space="preserve"> </v>
      </c>
      <c r="DB89" s="287">
        <f t="shared" si="79"/>
        <v>1617.7514423076923</v>
      </c>
      <c r="DC89" s="287" t="str">
        <f t="shared" si="79"/>
        <v xml:space="preserve"> </v>
      </c>
      <c r="DD89" s="287" t="str">
        <f t="shared" si="79"/>
        <v xml:space="preserve"> </v>
      </c>
      <c r="DE89" s="287">
        <f t="shared" si="79"/>
        <v>322.49326923076922</v>
      </c>
      <c r="DF89" s="287" t="str">
        <f t="shared" si="79"/>
        <v xml:space="preserve"> </v>
      </c>
      <c r="DG89" s="858" t="str">
        <f t="shared" ref="DG89" si="82">IF(DG38&gt;0,DG38/2080," ")</f>
        <v xml:space="preserve"> </v>
      </c>
      <c r="DH89" s="287">
        <f t="shared" si="79"/>
        <v>114.49711538461538</v>
      </c>
      <c r="DI89" s="287" t="str">
        <f t="shared" si="79"/>
        <v xml:space="preserve"> </v>
      </c>
      <c r="DJ89" s="287">
        <f t="shared" si="79"/>
        <v>1836.4596153846153</v>
      </c>
      <c r="DK89" s="287">
        <f t="shared" si="79"/>
        <v>588.65144230769226</v>
      </c>
      <c r="DL89" s="287" t="str">
        <f t="shared" si="79"/>
        <v xml:space="preserve"> </v>
      </c>
      <c r="DM89" s="287" t="str">
        <f t="shared" si="79"/>
        <v xml:space="preserve"> </v>
      </c>
      <c r="DN89" s="287">
        <f t="shared" si="79"/>
        <v>132.58557692307693</v>
      </c>
      <c r="DO89" s="287" t="str">
        <f t="shared" si="79"/>
        <v xml:space="preserve"> </v>
      </c>
      <c r="DP89" s="287">
        <f t="shared" si="79"/>
        <v>197.21682692307692</v>
      </c>
      <c r="DQ89" s="287">
        <f t="shared" si="79"/>
        <v>275.83317307692306</v>
      </c>
      <c r="DR89" s="287" t="str">
        <f t="shared" si="79"/>
        <v xml:space="preserve"> </v>
      </c>
      <c r="DS89" s="287">
        <f t="shared" si="79"/>
        <v>1927.7129807692309</v>
      </c>
      <c r="DT89" s="287">
        <f t="shared" si="79"/>
        <v>126.71057692307693</v>
      </c>
      <c r="DU89" s="287" t="str">
        <f t="shared" si="79"/>
        <v xml:space="preserve"> </v>
      </c>
      <c r="DV89" s="287">
        <f t="shared" si="79"/>
        <v>27953.78798076923</v>
      </c>
      <c r="DW89" s="287">
        <f t="shared" si="79"/>
        <v>462.57644230769233</v>
      </c>
      <c r="DX89" s="287">
        <f t="shared" si="79"/>
        <v>100.70913461538461</v>
      </c>
      <c r="DY89" s="287">
        <f t="shared" si="79"/>
        <v>983.63942307692309</v>
      </c>
      <c r="DZ89" s="287" t="str">
        <f t="shared" si="79"/>
        <v xml:space="preserve"> </v>
      </c>
      <c r="EA89" s="287">
        <f t="shared" si="79"/>
        <v>122.76923076923077</v>
      </c>
      <c r="EB89" s="287">
        <f t="shared" si="79"/>
        <v>78.433653846153845</v>
      </c>
      <c r="EC89" s="287">
        <f t="shared" si="79"/>
        <v>348.35624999999999</v>
      </c>
      <c r="ED89" s="287">
        <f t="shared" si="79"/>
        <v>4990.7014423076926</v>
      </c>
      <c r="EE89" s="287">
        <f t="shared" si="79"/>
        <v>497.64663461538464</v>
      </c>
      <c r="EF89" s="287" t="str">
        <f t="shared" si="79"/>
        <v xml:space="preserve"> </v>
      </c>
      <c r="EG89" s="287" t="str">
        <f t="shared" si="79"/>
        <v xml:space="preserve"> </v>
      </c>
      <c r="EH89" s="287" t="str">
        <f t="shared" si="79"/>
        <v xml:space="preserve"> </v>
      </c>
      <c r="EI89" s="287">
        <f t="shared" ref="EI89:GU89" si="83">IF(EI38&gt;0,EI38/2080," ")</f>
        <v>187.51201923076923</v>
      </c>
      <c r="EJ89" s="287" t="str">
        <f t="shared" si="83"/>
        <v xml:space="preserve"> </v>
      </c>
      <c r="EK89" s="287">
        <f t="shared" si="83"/>
        <v>11533.990865384616</v>
      </c>
      <c r="EL89" s="287" t="str">
        <f t="shared" si="83"/>
        <v xml:space="preserve"> </v>
      </c>
      <c r="EM89" s="287" t="str">
        <f t="shared" si="83"/>
        <v xml:space="preserve"> </v>
      </c>
      <c r="EN89" s="287" t="str">
        <f t="shared" si="83"/>
        <v xml:space="preserve"> </v>
      </c>
      <c r="EO89" s="287" t="str">
        <f t="shared" si="83"/>
        <v xml:space="preserve"> </v>
      </c>
      <c r="EP89" s="287" t="str">
        <f t="shared" si="83"/>
        <v xml:space="preserve"> </v>
      </c>
      <c r="EQ89" s="287" t="str">
        <f t="shared" si="83"/>
        <v xml:space="preserve"> </v>
      </c>
      <c r="ER89" s="287">
        <f t="shared" si="83"/>
        <v>3303.4831730769229</v>
      </c>
      <c r="ES89" s="287" t="str">
        <f t="shared" si="83"/>
        <v xml:space="preserve"> </v>
      </c>
      <c r="ET89" s="287" t="str">
        <f t="shared" si="83"/>
        <v xml:space="preserve"> </v>
      </c>
      <c r="EU89" s="287" t="str">
        <f t="shared" si="83"/>
        <v xml:space="preserve"> </v>
      </c>
      <c r="EV89" s="287">
        <f t="shared" si="83"/>
        <v>422.47019230769229</v>
      </c>
      <c r="EW89" s="287">
        <f t="shared" si="83"/>
        <v>14951.726923076923</v>
      </c>
      <c r="EX89" s="287">
        <f t="shared" si="83"/>
        <v>45.23509615384615</v>
      </c>
      <c r="EY89" s="287">
        <f t="shared" si="83"/>
        <v>1410.4600961538461</v>
      </c>
      <c r="EZ89" s="774" t="str">
        <f t="shared" ref="EZ89" si="84">IF(EZ38&gt;0,EZ38/2080," ")</f>
        <v xml:space="preserve"> </v>
      </c>
      <c r="FA89" s="287">
        <f t="shared" si="83"/>
        <v>284.73124999999999</v>
      </c>
      <c r="FB89" s="287">
        <f t="shared" si="83"/>
        <v>568.93269230769226</v>
      </c>
      <c r="FC89" s="287" t="str">
        <f t="shared" si="83"/>
        <v xml:space="preserve"> </v>
      </c>
      <c r="FD89" s="287" t="str">
        <f t="shared" si="83"/>
        <v xml:space="preserve"> </v>
      </c>
      <c r="FE89" s="287">
        <f t="shared" si="83"/>
        <v>250.18125000000001</v>
      </c>
      <c r="FF89" s="287" t="str">
        <f t="shared" si="83"/>
        <v xml:space="preserve"> </v>
      </c>
      <c r="FG89" s="287">
        <f t="shared" si="83"/>
        <v>1619.0490384615384</v>
      </c>
      <c r="FH89" s="287">
        <f t="shared" si="83"/>
        <v>14925.098557692309</v>
      </c>
      <c r="FI89" s="287">
        <f t="shared" si="83"/>
        <v>263.62692307692305</v>
      </c>
      <c r="FJ89" s="287">
        <f t="shared" si="83"/>
        <v>302.34855769230768</v>
      </c>
      <c r="FK89" s="287" t="str">
        <f t="shared" si="83"/>
        <v xml:space="preserve"> </v>
      </c>
      <c r="FL89" s="287" t="str">
        <f t="shared" si="83"/>
        <v xml:space="preserve"> </v>
      </c>
      <c r="FM89" s="287" t="str">
        <f t="shared" si="83"/>
        <v xml:space="preserve"> </v>
      </c>
      <c r="FN89" s="287">
        <f t="shared" si="83"/>
        <v>1262.2961538461539</v>
      </c>
      <c r="FO89" s="287">
        <f t="shared" si="83"/>
        <v>3827.2389423076925</v>
      </c>
      <c r="FP89" s="287">
        <f t="shared" si="83"/>
        <v>45.95240384615385</v>
      </c>
      <c r="FQ89" s="287">
        <f t="shared" si="83"/>
        <v>492.7610576923077</v>
      </c>
      <c r="FR89" s="287">
        <f t="shared" si="83"/>
        <v>581.89471153846159</v>
      </c>
      <c r="FS89" s="287">
        <f t="shared" si="83"/>
        <v>163.84519230769232</v>
      </c>
      <c r="FT89" s="287">
        <f t="shared" si="83"/>
        <v>194.5</v>
      </c>
      <c r="FU89" s="287" t="str">
        <f t="shared" si="83"/>
        <v xml:space="preserve"> </v>
      </c>
      <c r="FV89" s="287" t="str">
        <f t="shared" si="83"/>
        <v xml:space="preserve"> </v>
      </c>
      <c r="FW89" s="287">
        <f t="shared" si="83"/>
        <v>30.422115384615385</v>
      </c>
      <c r="FX89" s="287" t="str">
        <f t="shared" si="83"/>
        <v xml:space="preserve"> </v>
      </c>
      <c r="FY89" s="287">
        <f t="shared" si="83"/>
        <v>190.29903846153846</v>
      </c>
      <c r="FZ89" s="287" t="str">
        <f t="shared" si="83"/>
        <v xml:space="preserve"> </v>
      </c>
      <c r="GA89" s="287" t="str">
        <f t="shared" si="83"/>
        <v xml:space="preserve"> </v>
      </c>
      <c r="GB89" s="287" t="str">
        <f t="shared" si="83"/>
        <v xml:space="preserve"> </v>
      </c>
      <c r="GC89" s="287" t="str">
        <f t="shared" si="83"/>
        <v xml:space="preserve"> </v>
      </c>
      <c r="GD89" s="287">
        <f t="shared" si="83"/>
        <v>1854.78125</v>
      </c>
      <c r="GE89" s="287" t="str">
        <f t="shared" si="83"/>
        <v xml:space="preserve"> </v>
      </c>
      <c r="GF89" s="287" t="str">
        <f t="shared" si="83"/>
        <v xml:space="preserve"> </v>
      </c>
      <c r="GG89" s="287">
        <f t="shared" si="83"/>
        <v>461.13125000000002</v>
      </c>
      <c r="GH89" s="287" t="str">
        <f t="shared" si="83"/>
        <v xml:space="preserve"> </v>
      </c>
      <c r="GI89" s="287">
        <f t="shared" si="83"/>
        <v>337.00769230769231</v>
      </c>
      <c r="GJ89" s="287">
        <f t="shared" si="83"/>
        <v>4873.0115384615383</v>
      </c>
      <c r="GK89" s="287">
        <f t="shared" si="83"/>
        <v>1020.2860576923077</v>
      </c>
      <c r="GL89" s="287">
        <f t="shared" si="83"/>
        <v>504.1817307692308</v>
      </c>
      <c r="GM89" s="287" t="str">
        <f t="shared" si="83"/>
        <v xml:space="preserve"> </v>
      </c>
      <c r="GN89" s="287" t="str">
        <f t="shared" si="83"/>
        <v xml:space="preserve"> </v>
      </c>
      <c r="GO89" s="287" t="str">
        <f t="shared" si="83"/>
        <v xml:space="preserve"> </v>
      </c>
      <c r="GP89" s="287">
        <f t="shared" si="83"/>
        <v>188.02740384615385</v>
      </c>
      <c r="GQ89" s="287" t="str">
        <f t="shared" si="83"/>
        <v xml:space="preserve"> </v>
      </c>
      <c r="GR89" s="287">
        <f t="shared" si="83"/>
        <v>13231.137500000001</v>
      </c>
      <c r="GS89" s="287">
        <f t="shared" si="83"/>
        <v>2542.771153846154</v>
      </c>
      <c r="GT89" s="287">
        <f t="shared" si="83"/>
        <v>2763.9697115384615</v>
      </c>
      <c r="GU89" s="287">
        <f t="shared" si="83"/>
        <v>322.59615384615387</v>
      </c>
      <c r="GV89" s="287">
        <f t="shared" ref="GV89:JG89" si="85">IF(GV38&gt;0,GV38/2080," ")</f>
        <v>90.534615384615378</v>
      </c>
      <c r="GW89" s="287">
        <f t="shared" si="85"/>
        <v>580.33413461538464</v>
      </c>
      <c r="GX89" s="287">
        <f t="shared" si="85"/>
        <v>795.57451923076928</v>
      </c>
      <c r="GY89" s="287" t="str">
        <f t="shared" si="85"/>
        <v xml:space="preserve"> </v>
      </c>
      <c r="GZ89" s="287" t="str">
        <f t="shared" si="85"/>
        <v xml:space="preserve"> </v>
      </c>
      <c r="HA89" s="287" t="str">
        <f t="shared" si="85"/>
        <v xml:space="preserve"> </v>
      </c>
      <c r="HB89" s="287" t="str">
        <f t="shared" si="85"/>
        <v xml:space="preserve"> </v>
      </c>
      <c r="HC89" s="287" t="str">
        <f t="shared" si="85"/>
        <v xml:space="preserve"> </v>
      </c>
      <c r="HD89" s="287">
        <f t="shared" si="85"/>
        <v>3253.5514423076925</v>
      </c>
      <c r="HE89" s="287">
        <f t="shared" si="85"/>
        <v>224.7985576923077</v>
      </c>
      <c r="HF89" s="287">
        <f t="shared" si="85"/>
        <v>252.65865384615384</v>
      </c>
      <c r="HG89" s="287">
        <f t="shared" si="85"/>
        <v>299.05048076923077</v>
      </c>
      <c r="HH89" s="287" t="str">
        <f t="shared" si="85"/>
        <v xml:space="preserve"> </v>
      </c>
      <c r="HI89" s="287">
        <f t="shared" si="85"/>
        <v>8211.9552884615387</v>
      </c>
      <c r="HJ89" s="287">
        <f t="shared" si="85"/>
        <v>431.31442307692305</v>
      </c>
      <c r="HK89" s="287">
        <f t="shared" si="85"/>
        <v>160.62644230769232</v>
      </c>
      <c r="HL89" s="287">
        <f t="shared" si="85"/>
        <v>592.29903846153843</v>
      </c>
      <c r="HM89" s="287" t="str">
        <f t="shared" si="85"/>
        <v xml:space="preserve"> </v>
      </c>
      <c r="HN89" s="287" t="str">
        <f t="shared" si="85"/>
        <v xml:space="preserve"> </v>
      </c>
      <c r="HO89" s="287">
        <f t="shared" si="85"/>
        <v>638.95865384615388</v>
      </c>
      <c r="HP89" s="287" t="str">
        <f t="shared" si="85"/>
        <v xml:space="preserve"> </v>
      </c>
      <c r="HQ89" s="287" t="str">
        <f t="shared" si="85"/>
        <v xml:space="preserve"> </v>
      </c>
      <c r="HR89" s="287">
        <f t="shared" si="85"/>
        <v>1529.2524038461538</v>
      </c>
      <c r="HS89" s="287">
        <f t="shared" si="85"/>
        <v>2601.3072115384616</v>
      </c>
      <c r="HT89" s="287">
        <f t="shared" si="85"/>
        <v>286.91057692307692</v>
      </c>
      <c r="HU89" s="287">
        <f t="shared" si="85"/>
        <v>38.755769230769232</v>
      </c>
      <c r="HV89" s="287">
        <f t="shared" si="85"/>
        <v>766.83798076923074</v>
      </c>
      <c r="HW89" s="287">
        <f t="shared" si="85"/>
        <v>573.57644230769233</v>
      </c>
      <c r="HX89" s="287" t="str">
        <f t="shared" si="85"/>
        <v xml:space="preserve"> </v>
      </c>
      <c r="HY89" s="287" t="str">
        <f t="shared" si="85"/>
        <v xml:space="preserve"> </v>
      </c>
      <c r="HZ89" s="287">
        <f t="shared" si="85"/>
        <v>80.813942307692301</v>
      </c>
      <c r="IA89" s="287" t="str">
        <f t="shared" si="85"/>
        <v xml:space="preserve"> </v>
      </c>
      <c r="IB89" s="287">
        <f t="shared" si="85"/>
        <v>465.65865384615387</v>
      </c>
      <c r="IC89" s="287" t="str">
        <f t="shared" si="85"/>
        <v xml:space="preserve"> </v>
      </c>
      <c r="ID89" s="287">
        <f t="shared" si="85"/>
        <v>203.93894230769232</v>
      </c>
      <c r="IE89" s="287" t="str">
        <f t="shared" si="85"/>
        <v xml:space="preserve"> </v>
      </c>
      <c r="IF89" s="287">
        <f t="shared" si="85"/>
        <v>1602.9509615384616</v>
      </c>
      <c r="IG89" s="287" t="str">
        <f t="shared" si="85"/>
        <v xml:space="preserve"> </v>
      </c>
      <c r="IH89" s="287">
        <f t="shared" si="85"/>
        <v>967.78269230769229</v>
      </c>
      <c r="II89" s="287" t="str">
        <f t="shared" si="85"/>
        <v xml:space="preserve"> </v>
      </c>
      <c r="IJ89" s="287" t="str">
        <f t="shared" si="85"/>
        <v xml:space="preserve"> </v>
      </c>
      <c r="IK89" s="287">
        <f t="shared" si="85"/>
        <v>17757.298076923078</v>
      </c>
      <c r="IL89" s="287">
        <f t="shared" si="85"/>
        <v>268.68701923076924</v>
      </c>
      <c r="IM89" s="287" t="str">
        <f t="shared" si="85"/>
        <v xml:space="preserve"> </v>
      </c>
      <c r="IN89" s="287" t="str">
        <f t="shared" si="85"/>
        <v xml:space="preserve"> </v>
      </c>
      <c r="IO89" s="287">
        <f t="shared" si="85"/>
        <v>341.99326923076922</v>
      </c>
      <c r="IP89" s="287" t="str">
        <f t="shared" si="85"/>
        <v xml:space="preserve"> </v>
      </c>
      <c r="IQ89" s="287">
        <f t="shared" si="85"/>
        <v>311.99326923076922</v>
      </c>
      <c r="IR89" s="287">
        <f t="shared" si="85"/>
        <v>601.51971153846159</v>
      </c>
      <c r="IS89" s="287">
        <f t="shared" si="85"/>
        <v>417.8951923076923</v>
      </c>
      <c r="IT89" s="287" t="str">
        <f t="shared" si="85"/>
        <v xml:space="preserve"> </v>
      </c>
      <c r="IU89" s="287">
        <f t="shared" si="85"/>
        <v>14572.913461538461</v>
      </c>
      <c r="IV89" s="287">
        <f t="shared" si="85"/>
        <v>459.30096153846154</v>
      </c>
      <c r="IW89" s="287">
        <f t="shared" si="85"/>
        <v>930.22548076923078</v>
      </c>
      <c r="IX89" s="287">
        <f t="shared" si="85"/>
        <v>223.88509615384615</v>
      </c>
      <c r="IY89" s="287">
        <f t="shared" si="85"/>
        <v>479.56490384615387</v>
      </c>
      <c r="IZ89" s="287">
        <f t="shared" si="85"/>
        <v>586.11153846153843</v>
      </c>
      <c r="JA89" s="287">
        <f t="shared" si="85"/>
        <v>238.64405288461538</v>
      </c>
      <c r="JB89" s="287" t="str">
        <f t="shared" si="85"/>
        <v xml:space="preserve"> </v>
      </c>
      <c r="JC89" s="287">
        <f t="shared" si="85"/>
        <v>160.29951923076922</v>
      </c>
      <c r="JD89" s="287">
        <f t="shared" si="85"/>
        <v>135.4548076923077</v>
      </c>
      <c r="JE89" s="287">
        <f t="shared" si="85"/>
        <v>2473.7927884615383</v>
      </c>
      <c r="JF89" s="287">
        <f t="shared" si="85"/>
        <v>182.56923076923076</v>
      </c>
      <c r="JG89" s="287">
        <f t="shared" si="85"/>
        <v>116.31778846153846</v>
      </c>
      <c r="JH89" s="287" t="str">
        <f t="shared" ref="JH89:LS89" si="86">IF(JH38&gt;0,JH38/2080," ")</f>
        <v xml:space="preserve"> </v>
      </c>
      <c r="JI89" s="287" t="str">
        <f t="shared" si="86"/>
        <v xml:space="preserve"> </v>
      </c>
      <c r="JJ89" s="287" t="str">
        <f t="shared" si="86"/>
        <v xml:space="preserve"> </v>
      </c>
      <c r="JK89" s="287">
        <f t="shared" si="86"/>
        <v>264.42307692307691</v>
      </c>
      <c r="JL89" s="287" t="str">
        <f t="shared" si="86"/>
        <v xml:space="preserve"> </v>
      </c>
      <c r="JM89" s="287">
        <f t="shared" si="86"/>
        <v>1904.1302884615384</v>
      </c>
      <c r="JN89" s="287" t="str">
        <f t="shared" si="86"/>
        <v xml:space="preserve"> </v>
      </c>
      <c r="JO89" s="287">
        <f t="shared" si="86"/>
        <v>62.385096153846156</v>
      </c>
      <c r="JP89" s="287" t="str">
        <f t="shared" si="86"/>
        <v xml:space="preserve"> </v>
      </c>
      <c r="JQ89" s="287">
        <f t="shared" si="86"/>
        <v>189.22548076923076</v>
      </c>
      <c r="JR89" s="287" t="str">
        <f t="shared" si="86"/>
        <v xml:space="preserve"> </v>
      </c>
      <c r="JS89" s="287" t="str">
        <f t="shared" si="86"/>
        <v xml:space="preserve"> </v>
      </c>
      <c r="JT89" s="287" t="str">
        <f t="shared" si="86"/>
        <v xml:space="preserve"> </v>
      </c>
      <c r="JU89" s="287" t="str">
        <f t="shared" si="86"/>
        <v xml:space="preserve"> </v>
      </c>
      <c r="JV89" s="287" t="str">
        <f t="shared" si="86"/>
        <v xml:space="preserve"> </v>
      </c>
      <c r="JW89" s="287" t="str">
        <f t="shared" si="86"/>
        <v xml:space="preserve"> </v>
      </c>
      <c r="JX89" s="287">
        <f t="shared" si="86"/>
        <v>1904.3596153846154</v>
      </c>
      <c r="JY89" s="287" t="str">
        <f t="shared" si="86"/>
        <v xml:space="preserve"> </v>
      </c>
      <c r="JZ89" s="287">
        <f t="shared" si="86"/>
        <v>1548.1490384615386</v>
      </c>
      <c r="KA89" s="287">
        <f t="shared" si="86"/>
        <v>4559.4052884615385</v>
      </c>
      <c r="KB89" s="287" t="str">
        <f t="shared" si="86"/>
        <v xml:space="preserve"> </v>
      </c>
      <c r="KC89" s="287" t="str">
        <f t="shared" si="86"/>
        <v xml:space="preserve"> </v>
      </c>
      <c r="KD89" s="287">
        <f t="shared" si="86"/>
        <v>6870.5990384615388</v>
      </c>
      <c r="KE89" s="287">
        <f t="shared" si="86"/>
        <v>1285.0697115384614</v>
      </c>
      <c r="KF89" s="287" t="str">
        <f t="shared" si="86"/>
        <v xml:space="preserve"> </v>
      </c>
      <c r="KG89" s="287">
        <f t="shared" si="86"/>
        <v>117.51201923076923</v>
      </c>
      <c r="KH89" s="287">
        <f t="shared" si="86"/>
        <v>6072.7048076923074</v>
      </c>
      <c r="KI89" s="287" t="str">
        <f t="shared" si="86"/>
        <v xml:space="preserve"> </v>
      </c>
      <c r="KJ89" s="287" t="str">
        <f t="shared" si="86"/>
        <v xml:space="preserve"> </v>
      </c>
      <c r="KK89" s="287">
        <f t="shared" si="86"/>
        <v>332.27596153846156</v>
      </c>
      <c r="KL89" s="287">
        <f t="shared" si="86"/>
        <v>4653.0769230769229</v>
      </c>
      <c r="KM89" s="287">
        <f t="shared" si="86"/>
        <v>983.06490384615381</v>
      </c>
      <c r="KN89" s="287">
        <f t="shared" si="86"/>
        <v>433.12403846153848</v>
      </c>
      <c r="KO89" s="287" t="str">
        <f t="shared" si="86"/>
        <v xml:space="preserve"> </v>
      </c>
      <c r="KP89" s="287">
        <f t="shared" si="86"/>
        <v>1153.9701923076923</v>
      </c>
      <c r="KQ89" s="287" t="str">
        <f t="shared" si="86"/>
        <v xml:space="preserve"> </v>
      </c>
      <c r="KR89" s="287">
        <f t="shared" si="86"/>
        <v>1352.3163461538461</v>
      </c>
      <c r="KS89" s="287">
        <f t="shared" si="86"/>
        <v>14795.854326923078</v>
      </c>
      <c r="KT89" s="287">
        <f t="shared" si="86"/>
        <v>93.607211538461542</v>
      </c>
      <c r="KU89" s="287">
        <f t="shared" si="86"/>
        <v>233.37932692307692</v>
      </c>
      <c r="KV89" s="287">
        <f t="shared" si="86"/>
        <v>235.4548076923077</v>
      </c>
      <c r="KW89" s="287">
        <f t="shared" si="86"/>
        <v>257.04278846153846</v>
      </c>
      <c r="KX89" s="287">
        <f t="shared" si="86"/>
        <v>39.280769230769231</v>
      </c>
      <c r="KY89" s="287">
        <f t="shared" si="86"/>
        <v>6444.8427884615385</v>
      </c>
      <c r="KZ89" s="287" t="str">
        <f t="shared" si="86"/>
        <v xml:space="preserve"> </v>
      </c>
      <c r="LA89" s="287">
        <f t="shared" si="86"/>
        <v>179.49134615384617</v>
      </c>
      <c r="LB89" s="287">
        <f t="shared" si="86"/>
        <v>72.629807692307693</v>
      </c>
      <c r="LC89" s="287">
        <f t="shared" si="86"/>
        <v>167.42740384615385</v>
      </c>
      <c r="LD89" s="287">
        <f t="shared" si="86"/>
        <v>4453.5985576923076</v>
      </c>
      <c r="LE89" s="287">
        <f t="shared" si="86"/>
        <v>518.8177884615385</v>
      </c>
      <c r="LF89" s="287" t="str">
        <f t="shared" si="86"/>
        <v xml:space="preserve"> </v>
      </c>
      <c r="LG89" s="287" t="str">
        <f t="shared" si="86"/>
        <v xml:space="preserve"> </v>
      </c>
      <c r="LH89" s="287">
        <f t="shared" si="86"/>
        <v>207.6</v>
      </c>
      <c r="LI89" s="287">
        <f t="shared" si="86"/>
        <v>135.39182692307693</v>
      </c>
      <c r="LJ89" s="287">
        <f t="shared" si="86"/>
        <v>6696.9125000000004</v>
      </c>
      <c r="LK89" s="287">
        <f t="shared" si="86"/>
        <v>5172.8432692307688</v>
      </c>
      <c r="LL89" s="287">
        <f t="shared" si="86"/>
        <v>918.01586538461538</v>
      </c>
      <c r="LM89" s="287" t="str">
        <f t="shared" si="86"/>
        <v xml:space="preserve"> </v>
      </c>
      <c r="LN89" s="287">
        <f t="shared" si="86"/>
        <v>2541.0370192307691</v>
      </c>
      <c r="LO89" s="287">
        <f t="shared" si="86"/>
        <v>1667.9423076923076</v>
      </c>
      <c r="LP89" s="287">
        <f t="shared" si="86"/>
        <v>357.66826923076923</v>
      </c>
      <c r="LQ89" s="287">
        <f t="shared" si="86"/>
        <v>93.554807692307691</v>
      </c>
      <c r="LR89" s="287">
        <f t="shared" si="86"/>
        <v>144.15096153846153</v>
      </c>
      <c r="LS89" s="287">
        <f t="shared" si="86"/>
        <v>876.58509615384617</v>
      </c>
      <c r="LT89" s="287">
        <f t="shared" ref="LT89:MP89" si="87">IF(LT38&gt;0,LT38/2080," ")</f>
        <v>483.93028846153845</v>
      </c>
      <c r="LU89" s="287">
        <f t="shared" si="87"/>
        <v>2422.351923076923</v>
      </c>
      <c r="LV89" s="287">
        <f t="shared" si="87"/>
        <v>616.42692307692312</v>
      </c>
      <c r="LW89" s="287">
        <f t="shared" si="87"/>
        <v>563.21538461538466</v>
      </c>
      <c r="LX89" s="287" t="str">
        <f t="shared" si="87"/>
        <v xml:space="preserve"> </v>
      </c>
      <c r="LY89" s="287" t="str">
        <f t="shared" si="87"/>
        <v xml:space="preserve"> </v>
      </c>
      <c r="LZ89" s="287">
        <f t="shared" si="87"/>
        <v>95.936538461538461</v>
      </c>
      <c r="MA89" s="287">
        <f t="shared" si="87"/>
        <v>3476.1091346153844</v>
      </c>
      <c r="MB89" s="287" t="str">
        <f t="shared" si="87"/>
        <v xml:space="preserve"> </v>
      </c>
      <c r="MC89" s="287">
        <f t="shared" si="87"/>
        <v>468.72644230769231</v>
      </c>
      <c r="MD89" s="287" t="str">
        <f t="shared" si="87"/>
        <v xml:space="preserve"> </v>
      </c>
      <c r="ME89" s="287" t="str">
        <f t="shared" si="87"/>
        <v xml:space="preserve"> </v>
      </c>
      <c r="MF89" s="287">
        <f t="shared" si="87"/>
        <v>203.5625</v>
      </c>
      <c r="MG89" s="287" t="str">
        <f t="shared" si="87"/>
        <v xml:space="preserve"> </v>
      </c>
      <c r="MH89" s="287" t="str">
        <f t="shared" si="87"/>
        <v xml:space="preserve"> </v>
      </c>
      <c r="MI89" s="287">
        <f t="shared" si="87"/>
        <v>116.89278846153846</v>
      </c>
      <c r="MJ89" s="287" t="str">
        <f t="shared" si="87"/>
        <v xml:space="preserve"> </v>
      </c>
      <c r="MK89" s="287">
        <f t="shared" si="87"/>
        <v>3236.2072115384617</v>
      </c>
      <c r="ML89" s="287">
        <f t="shared" si="87"/>
        <v>221.65961538461539</v>
      </c>
      <c r="MM89" s="287" t="str">
        <f t="shared" si="87"/>
        <v xml:space="preserve"> </v>
      </c>
      <c r="MN89" s="287">
        <f t="shared" si="87"/>
        <v>258.83605769230769</v>
      </c>
      <c r="MO89" s="287">
        <f t="shared" si="87"/>
        <v>289.96442307692308</v>
      </c>
      <c r="MP89" s="287">
        <f t="shared" si="87"/>
        <v>204.98028846153846</v>
      </c>
      <c r="MQ89"/>
      <c r="MR89" s="346">
        <f t="shared" si="50"/>
        <v>21</v>
      </c>
      <c r="MS89" s="346">
        <f t="shared" si="51"/>
        <v>28360.741826923077</v>
      </c>
      <c r="MT89" s="286">
        <f t="shared" si="52"/>
        <v>474.14567307692312</v>
      </c>
      <c r="MU89" s="772">
        <f t="shared" si="53"/>
        <v>212</v>
      </c>
    </row>
    <row r="90" spans="1:359" s="99" customFormat="1" x14ac:dyDescent="0.35">
      <c r="A90" s="101" t="s">
        <v>249</v>
      </c>
      <c r="B90" s="102"/>
      <c r="C90" s="102" t="s">
        <v>10</v>
      </c>
      <c r="D90" s="69" t="s">
        <v>216</v>
      </c>
      <c r="E90" s="286">
        <f t="shared" si="15"/>
        <v>1401.0546397501314</v>
      </c>
      <c r="F90" s="352"/>
      <c r="G90" s="728">
        <f t="shared" ref="G90:M90" si="88">IF(G16&gt;0,G16/2080," ")</f>
        <v>1078.0603990384616</v>
      </c>
      <c r="H90" s="909" t="str">
        <f t="shared" ref="H90" si="89">IF(H16&gt;0,H16/2080," ")</f>
        <v xml:space="preserve"> </v>
      </c>
      <c r="I90" s="858">
        <f t="shared" ref="I90" si="90">IF(I16&gt;0,I16/2080," ")</f>
        <v>109.03894230769231</v>
      </c>
      <c r="J90" s="774" t="str">
        <f t="shared" ref="J90:L90" si="91">IF(J16&gt;0,J16/2080," ")</f>
        <v xml:space="preserve"> </v>
      </c>
      <c r="K90" s="774">
        <f t="shared" ref="K90" si="92">IF(K16&gt;0,K16/2080," ")</f>
        <v>45.590384615384615</v>
      </c>
      <c r="L90" s="774" t="str">
        <f t="shared" si="91"/>
        <v xml:space="preserve"> </v>
      </c>
      <c r="M90" s="728">
        <f t="shared" si="88"/>
        <v>68997.695673076916</v>
      </c>
      <c r="N90" s="728">
        <f t="shared" ref="N90:Y90" si="93">IF(N16&gt;0,N16/2080," ")</f>
        <v>1499.1730769230769</v>
      </c>
      <c r="O90" s="774">
        <f t="shared" ref="O90:Q90" si="94">IF(O16&gt;0,O16/2080," ")</f>
        <v>93.104326923076925</v>
      </c>
      <c r="P90" s="858" t="str">
        <f t="shared" si="94"/>
        <v xml:space="preserve"> </v>
      </c>
      <c r="Q90" s="858">
        <f t="shared" si="94"/>
        <v>82.661057692307693</v>
      </c>
      <c r="R90" s="858" t="str">
        <f t="shared" ref="R90" si="95">IF(R16&gt;0,R16/2080," ")</f>
        <v xml:space="preserve"> </v>
      </c>
      <c r="S90" s="728">
        <f t="shared" ref="S90" si="96">IF(S16&gt;0,S16/2080," ")</f>
        <v>63.745673076923076</v>
      </c>
      <c r="T90" s="728">
        <f t="shared" si="93"/>
        <v>1050.0243269230771</v>
      </c>
      <c r="U90" s="858"/>
      <c r="V90" s="686">
        <f t="shared" si="93"/>
        <v>2168.210576923077</v>
      </c>
      <c r="W90" s="812">
        <f t="shared" ref="W90" si="97">IF(W16&gt;0,W16/2080," ")</f>
        <v>6.3942307692307692</v>
      </c>
      <c r="X90" s="671">
        <f t="shared" si="93"/>
        <v>95.999519230769238</v>
      </c>
      <c r="Y90" s="728">
        <f t="shared" si="93"/>
        <v>394.7129807692308</v>
      </c>
      <c r="Z90" s="728" t="str">
        <f t="shared" ref="Z90:AB90" si="98">IF(Z16&gt;0,Z16/2080," ")</f>
        <v xml:space="preserve"> </v>
      </c>
      <c r="AA90" s="774">
        <f t="shared" si="98"/>
        <v>73.98557692307692</v>
      </c>
      <c r="AB90" s="909" t="str">
        <f t="shared" si="98"/>
        <v xml:space="preserve"> </v>
      </c>
      <c r="AC90" s="801" t="str">
        <f t="shared" ref="AC90" si="99">IF(AC16&gt;0,AC16/2080," ")</f>
        <v xml:space="preserve"> </v>
      </c>
      <c r="AD90" s="287" t="str">
        <f t="shared" ref="AD90:BP90" si="100">IF(AD16&gt;0,AD16/2080," ")</f>
        <v xml:space="preserve"> </v>
      </c>
      <c r="AE90" s="502">
        <f t="shared" ref="AE90:AH90" si="101">IF(AE16&gt;0,AE16/2080," ")</f>
        <v>109.43221153846154</v>
      </c>
      <c r="AF90" s="686" t="str">
        <f>IF(AF16&gt;0,AF16/2080," ")</f>
        <v xml:space="preserve"> </v>
      </c>
      <c r="AG90" s="774" t="str">
        <f t="shared" ref="AG90" si="102">IF(AG16&gt;0,AG16/2080," ")</f>
        <v xml:space="preserve"> </v>
      </c>
      <c r="AH90" s="658">
        <f t="shared" si="101"/>
        <v>52.563461538461539</v>
      </c>
      <c r="AI90" s="427" t="str">
        <f t="shared" ref="AI90:AJ90" si="103">IF(AI16&gt;0,AI16/2080," ")</f>
        <v xml:space="preserve"> </v>
      </c>
      <c r="AJ90" s="502" t="str">
        <f t="shared" si="103"/>
        <v xml:space="preserve"> </v>
      </c>
      <c r="AK90" s="728">
        <f>IF(AK16&gt;0,AK16/2080," ")</f>
        <v>64380.24326923077</v>
      </c>
      <c r="AL90" s="287">
        <f t="shared" si="100"/>
        <v>58.522596153846152</v>
      </c>
      <c r="AM90" s="427" t="str">
        <f t="shared" ref="AM90:AR90" si="104">IF(AM16&gt;0,AM16/2080," ")</f>
        <v xml:space="preserve"> </v>
      </c>
      <c r="AN90" s="502">
        <f t="shared" si="104"/>
        <v>2918.3404807692309</v>
      </c>
      <c r="AO90" s="588">
        <f t="shared" ref="AO90:AP90" si="105">IF(AO16&gt;0,AO16/2080," ")</f>
        <v>91.374519230769238</v>
      </c>
      <c r="AP90" s="858" t="str">
        <f t="shared" si="105"/>
        <v xml:space="preserve"> </v>
      </c>
      <c r="AQ90" s="427">
        <f t="shared" ref="AQ90" si="106">IF(AQ16&gt;0,AQ16/2080," ")</f>
        <v>158.82115384615383</v>
      </c>
      <c r="AR90" s="427">
        <f t="shared" si="104"/>
        <v>53.931432692307695</v>
      </c>
      <c r="AS90" s="564">
        <f>IF(AS16&gt;0,AS16/2080," ")</f>
        <v>82.325961538461542</v>
      </c>
      <c r="AT90" s="427">
        <f t="shared" ref="AT90:AU90" si="107">IF(AT16&gt;0,AT16/2080," ")</f>
        <v>385.02836538461537</v>
      </c>
      <c r="AU90" s="642">
        <f t="shared" si="107"/>
        <v>26.794711538461538</v>
      </c>
      <c r="AV90" s="564">
        <f t="shared" ref="AV90:AX90" si="108">IF(AV16&gt;0,AV16/2080," ")</f>
        <v>1034.0043461538462</v>
      </c>
      <c r="AW90" s="728" t="str">
        <f t="shared" si="108"/>
        <v xml:space="preserve"> </v>
      </c>
      <c r="AX90" s="728">
        <f t="shared" si="108"/>
        <v>285.6192307692308</v>
      </c>
      <c r="AY90" s="459">
        <f t="shared" si="100"/>
        <v>2249.2014423076921</v>
      </c>
      <c r="AZ90" s="537">
        <f t="shared" ref="AZ90" si="109">IF(AZ16&gt;0,AZ16/2080," ")</f>
        <v>28.661538461538463</v>
      </c>
      <c r="BA90" s="287">
        <f t="shared" si="100"/>
        <v>12.930048076923077</v>
      </c>
      <c r="BB90" s="287">
        <f t="shared" si="100"/>
        <v>407.71057692307693</v>
      </c>
      <c r="BC90" s="427" t="str">
        <f t="shared" ref="BC90:BF90" si="110">IF(BC16&gt;0,BC16/2080," ")</f>
        <v xml:space="preserve"> </v>
      </c>
      <c r="BD90" s="671">
        <f t="shared" ref="BD90" si="111">IF(BD16&gt;0,BD16/2080," ")</f>
        <v>72.65625</v>
      </c>
      <c r="BE90" s="502" t="str">
        <f t="shared" si="110"/>
        <v xml:space="preserve"> </v>
      </c>
      <c r="BF90" s="774" t="str">
        <f t="shared" si="110"/>
        <v xml:space="preserve"> </v>
      </c>
      <c r="BG90" s="287">
        <f t="shared" si="100"/>
        <v>41.948557692307695</v>
      </c>
      <c r="BH90" s="287" t="str">
        <f t="shared" si="100"/>
        <v xml:space="preserve"> </v>
      </c>
      <c r="BI90" s="287">
        <f t="shared" si="100"/>
        <v>173.25865384615383</v>
      </c>
      <c r="BJ90" s="287" t="str">
        <f t="shared" si="100"/>
        <v xml:space="preserve"> </v>
      </c>
      <c r="BK90" s="287">
        <f t="shared" si="100"/>
        <v>2944.1932211538465</v>
      </c>
      <c r="BL90" s="287">
        <f t="shared" si="100"/>
        <v>58.522596153846152</v>
      </c>
      <c r="BM90" s="287">
        <f t="shared" si="100"/>
        <v>1121.7019230769231</v>
      </c>
      <c r="BN90" s="287" t="str">
        <f t="shared" si="100"/>
        <v xml:space="preserve"> </v>
      </c>
      <c r="BO90" s="287">
        <f t="shared" si="100"/>
        <v>1299.6019230769232</v>
      </c>
      <c r="BP90" s="858" t="str">
        <f t="shared" si="100"/>
        <v xml:space="preserve"> </v>
      </c>
      <c r="BQ90" s="287" t="str">
        <f t="array" ref="BQ90">IF(BQ16&gt;0,BQ16/2080," ")</f>
        <v xml:space="preserve"> </v>
      </c>
      <c r="BR90" s="427" t="str">
        <f t="shared" ref="BR90" si="112">IF(BR16&gt;0,BR16/2080," ")</f>
        <v xml:space="preserve"> </v>
      </c>
      <c r="BS90" s="287">
        <f t="shared" ref="BS90:EH90" si="113">IF(BS16&gt;0,BS16/2080," ")</f>
        <v>46.665951923076918</v>
      </c>
      <c r="BT90" s="287" t="str">
        <f t="shared" si="113"/>
        <v xml:space="preserve"> </v>
      </c>
      <c r="BU90" s="287" t="str">
        <f t="shared" si="113"/>
        <v xml:space="preserve"> </v>
      </c>
      <c r="BV90" s="427">
        <f t="shared" ref="BV90" si="114">IF(BV16&gt;0,BV16/2080," ")</f>
        <v>383.68942307692305</v>
      </c>
      <c r="BW90" s="287" t="str">
        <f t="shared" si="113"/>
        <v xml:space="preserve"> </v>
      </c>
      <c r="BX90" s="287" t="str">
        <f t="shared" si="113"/>
        <v xml:space="preserve"> </v>
      </c>
      <c r="BY90" s="287">
        <f t="shared" si="113"/>
        <v>240.78653846153847</v>
      </c>
      <c r="BZ90" s="287" t="str">
        <f t="shared" si="113"/>
        <v xml:space="preserve"> </v>
      </c>
      <c r="CA90" s="287">
        <f t="shared" si="113"/>
        <v>214.02067307692309</v>
      </c>
      <c r="CB90" s="287">
        <f t="shared" si="113"/>
        <v>2382.0004807692308</v>
      </c>
      <c r="CC90" s="287" t="str">
        <f t="shared" si="113"/>
        <v xml:space="preserve"> </v>
      </c>
      <c r="CD90" s="287" t="str">
        <f t="shared" si="113"/>
        <v xml:space="preserve"> </v>
      </c>
      <c r="CE90" s="287" t="str">
        <f t="shared" si="113"/>
        <v xml:space="preserve"> </v>
      </c>
      <c r="CF90" s="564">
        <f>IF(CF16&gt;0,CF16/2080," ")</f>
        <v>1052.6027019230769</v>
      </c>
      <c r="CG90" s="287" t="str">
        <f t="shared" si="113"/>
        <v xml:space="preserve"> </v>
      </c>
      <c r="CH90" s="287">
        <f t="shared" si="113"/>
        <v>272.24230769230769</v>
      </c>
      <c r="CI90" s="427">
        <f t="shared" si="113"/>
        <v>2175.6673076923075</v>
      </c>
      <c r="CJ90" s="287">
        <f t="shared" si="113"/>
        <v>3116.695673076923</v>
      </c>
      <c r="CK90" s="287" t="str">
        <f t="shared" si="113"/>
        <v xml:space="preserve"> </v>
      </c>
      <c r="CL90" s="287">
        <f t="shared" si="113"/>
        <v>294.54471153846151</v>
      </c>
      <c r="CM90" s="287">
        <f t="shared" si="113"/>
        <v>72.441634615384615</v>
      </c>
      <c r="CN90" s="287" t="str">
        <f t="shared" si="113"/>
        <v xml:space="preserve"> </v>
      </c>
      <c r="CO90" s="287">
        <f t="shared" si="113"/>
        <v>141.77548076923077</v>
      </c>
      <c r="CP90" s="287">
        <f t="shared" si="113"/>
        <v>3.2620192307692308</v>
      </c>
      <c r="CQ90" s="499" t="str">
        <f t="shared" ref="CQ90" si="115">IF(CQ16&gt;0,CQ16/2080," ")</f>
        <v xml:space="preserve"> </v>
      </c>
      <c r="CR90" s="287" t="str">
        <f t="shared" si="113"/>
        <v xml:space="preserve"> </v>
      </c>
      <c r="CS90" s="287" t="str">
        <f t="shared" si="113"/>
        <v xml:space="preserve"> </v>
      </c>
      <c r="CT90" s="287" t="str">
        <f t="shared" si="113"/>
        <v xml:space="preserve"> </v>
      </c>
      <c r="CU90" s="287">
        <f t="shared" si="113"/>
        <v>350.98076923076923</v>
      </c>
      <c r="CV90" s="774" t="str">
        <f t="shared" si="113"/>
        <v xml:space="preserve"> </v>
      </c>
      <c r="CW90" s="287">
        <f t="shared" si="113"/>
        <v>43.21875</v>
      </c>
      <c r="CX90" s="287">
        <f t="shared" si="113"/>
        <v>172.06009615384616</v>
      </c>
      <c r="CY90" s="287" t="str">
        <f t="shared" si="113"/>
        <v xml:space="preserve"> </v>
      </c>
      <c r="CZ90" s="287">
        <f t="shared" si="113"/>
        <v>47.622596153846153</v>
      </c>
      <c r="DA90" s="287" t="str">
        <f t="shared" si="113"/>
        <v xml:space="preserve"> </v>
      </c>
      <c r="DB90" s="287">
        <f t="shared" si="113"/>
        <v>181.55096153846154</v>
      </c>
      <c r="DC90" s="287">
        <f t="shared" si="113"/>
        <v>2650.0951923076923</v>
      </c>
      <c r="DD90" s="287">
        <f t="shared" si="113"/>
        <v>58.522596153846152</v>
      </c>
      <c r="DE90" s="287">
        <f t="shared" si="113"/>
        <v>80.68990384615384</v>
      </c>
      <c r="DF90" s="287" t="str">
        <f t="shared" si="113"/>
        <v xml:space="preserve"> </v>
      </c>
      <c r="DG90" s="858" t="str">
        <f t="shared" ref="DG90" si="116">IF(DG16&gt;0,DG16/2080," ")</f>
        <v xml:space="preserve"> </v>
      </c>
      <c r="DH90" s="287" t="str">
        <f t="shared" si="113"/>
        <v xml:space="preserve"> </v>
      </c>
      <c r="DI90" s="287" t="str">
        <f t="shared" si="113"/>
        <v xml:space="preserve"> </v>
      </c>
      <c r="DJ90" s="287">
        <f t="shared" si="113"/>
        <v>270.22692307692307</v>
      </c>
      <c r="DK90" s="287" t="str">
        <f t="shared" si="113"/>
        <v xml:space="preserve"> </v>
      </c>
      <c r="DL90" s="287">
        <f t="shared" si="113"/>
        <v>140.84711538461539</v>
      </c>
      <c r="DM90" s="287" t="str">
        <f t="shared" si="113"/>
        <v xml:space="preserve"> </v>
      </c>
      <c r="DN90" s="287" t="str">
        <f t="shared" si="113"/>
        <v xml:space="preserve"> </v>
      </c>
      <c r="DO90" s="287" t="str">
        <f t="shared" si="113"/>
        <v xml:space="preserve"> </v>
      </c>
      <c r="DP90" s="287" t="str">
        <f t="shared" si="113"/>
        <v xml:space="preserve"> </v>
      </c>
      <c r="DQ90" s="287">
        <f t="shared" si="113"/>
        <v>50.162500000000001</v>
      </c>
      <c r="DR90" s="287" t="str">
        <f t="shared" si="113"/>
        <v xml:space="preserve"> </v>
      </c>
      <c r="DS90" s="287">
        <f t="shared" si="113"/>
        <v>236.83701923076924</v>
      </c>
      <c r="DT90" s="287">
        <f t="shared" si="113"/>
        <v>67.535096153846155</v>
      </c>
      <c r="DU90" s="287" t="str">
        <f t="shared" si="113"/>
        <v xml:space="preserve"> </v>
      </c>
      <c r="DV90" s="287" t="str">
        <f t="shared" si="113"/>
        <v xml:space="preserve"> </v>
      </c>
      <c r="DW90" s="287">
        <f t="shared" si="113"/>
        <v>80.028365384615384</v>
      </c>
      <c r="DX90" s="287" t="str">
        <f t="shared" si="113"/>
        <v xml:space="preserve"> </v>
      </c>
      <c r="DY90" s="287" t="str">
        <f t="shared" si="113"/>
        <v xml:space="preserve"> </v>
      </c>
      <c r="DZ90" s="287" t="str">
        <f t="shared" si="113"/>
        <v xml:space="preserve"> </v>
      </c>
      <c r="EA90" s="287" t="str">
        <f t="shared" si="113"/>
        <v xml:space="preserve"> </v>
      </c>
      <c r="EB90" s="287">
        <f t="shared" si="113"/>
        <v>30.686538461538461</v>
      </c>
      <c r="EC90" s="287">
        <f t="shared" si="113"/>
        <v>54.864423076923075</v>
      </c>
      <c r="ED90" s="287" t="str">
        <f t="shared" si="113"/>
        <v xml:space="preserve"> </v>
      </c>
      <c r="EE90" s="287" t="str">
        <f t="shared" si="113"/>
        <v xml:space="preserve"> </v>
      </c>
      <c r="EF90" s="287" t="str">
        <f t="shared" si="113"/>
        <v xml:space="preserve"> </v>
      </c>
      <c r="EG90" s="287" t="str">
        <f t="shared" si="113"/>
        <v xml:space="preserve"> </v>
      </c>
      <c r="EH90" s="287">
        <f t="shared" si="113"/>
        <v>840.33942307692303</v>
      </c>
      <c r="EI90" s="287" t="str">
        <f t="shared" ref="EI90:GU90" si="117">IF(EI16&gt;0,EI16/2080," ")</f>
        <v xml:space="preserve"> </v>
      </c>
      <c r="EJ90" s="287" t="str">
        <f t="shared" si="117"/>
        <v xml:space="preserve"> </v>
      </c>
      <c r="EK90" s="287">
        <f t="shared" si="117"/>
        <v>3137.3057692307693</v>
      </c>
      <c r="EL90" s="287" t="str">
        <f t="shared" si="117"/>
        <v xml:space="preserve"> </v>
      </c>
      <c r="EM90" s="287" t="str">
        <f t="shared" si="117"/>
        <v xml:space="preserve"> </v>
      </c>
      <c r="EN90" s="287" t="str">
        <f t="shared" si="117"/>
        <v xml:space="preserve"> </v>
      </c>
      <c r="EO90" s="287" t="str">
        <f t="shared" si="117"/>
        <v xml:space="preserve"> </v>
      </c>
      <c r="EP90" s="287" t="str">
        <f t="shared" si="117"/>
        <v xml:space="preserve"> </v>
      </c>
      <c r="EQ90" s="287" t="str">
        <f t="shared" si="117"/>
        <v xml:space="preserve"> </v>
      </c>
      <c r="ER90" s="287">
        <f t="shared" si="117"/>
        <v>518.63557692307688</v>
      </c>
      <c r="ES90" s="287" t="str">
        <f t="shared" si="117"/>
        <v xml:space="preserve"> </v>
      </c>
      <c r="ET90" s="287" t="str">
        <f t="shared" si="117"/>
        <v xml:space="preserve"> </v>
      </c>
      <c r="EU90" s="287" t="str">
        <f t="shared" si="117"/>
        <v xml:space="preserve"> </v>
      </c>
      <c r="EV90" s="287" t="str">
        <f t="shared" si="117"/>
        <v xml:space="preserve"> </v>
      </c>
      <c r="EW90" s="287">
        <f t="shared" si="117"/>
        <v>2576.9076923076923</v>
      </c>
      <c r="EX90" s="287" t="str">
        <f t="shared" si="117"/>
        <v xml:space="preserve"> </v>
      </c>
      <c r="EY90" s="287">
        <f t="shared" si="117"/>
        <v>327.55240384615382</v>
      </c>
      <c r="EZ90" s="774">
        <f t="shared" ref="EZ90" si="118">IF(EZ16&gt;0,EZ16/2080," ")</f>
        <v>7131.4725961538461</v>
      </c>
      <c r="FA90" s="287">
        <f t="shared" si="117"/>
        <v>42.470192307692308</v>
      </c>
      <c r="FB90" s="287">
        <f t="shared" si="117"/>
        <v>169.38557692307691</v>
      </c>
      <c r="FC90" s="287" t="str">
        <f t="shared" si="117"/>
        <v xml:space="preserve"> </v>
      </c>
      <c r="FD90" s="287" t="str">
        <f t="shared" si="117"/>
        <v xml:space="preserve"> </v>
      </c>
      <c r="FE90" s="287">
        <f t="shared" si="117"/>
        <v>51.646634615384613</v>
      </c>
      <c r="FF90" s="287" t="str">
        <f t="shared" si="117"/>
        <v xml:space="preserve"> </v>
      </c>
      <c r="FG90" s="287">
        <f t="shared" si="117"/>
        <v>187.84375</v>
      </c>
      <c r="FH90" s="287">
        <f t="shared" si="117"/>
        <v>2901.4543269230771</v>
      </c>
      <c r="FI90" s="287">
        <f t="shared" si="117"/>
        <v>58.522596153846152</v>
      </c>
      <c r="FJ90" s="287">
        <f t="shared" si="117"/>
        <v>78.430288461538467</v>
      </c>
      <c r="FK90" s="287" t="str">
        <f t="shared" si="117"/>
        <v xml:space="preserve"> </v>
      </c>
      <c r="FL90" s="287">
        <f t="shared" si="117"/>
        <v>2.9370192307692307</v>
      </c>
      <c r="FM90" s="287" t="str">
        <f t="shared" si="117"/>
        <v xml:space="preserve"> </v>
      </c>
      <c r="FN90" s="287">
        <f t="shared" si="117"/>
        <v>285.29423076923075</v>
      </c>
      <c r="FO90" s="287" t="str">
        <f t="shared" si="117"/>
        <v xml:space="preserve"> </v>
      </c>
      <c r="FP90" s="287" t="str">
        <f t="shared" si="117"/>
        <v xml:space="preserve"> </v>
      </c>
      <c r="FQ90" s="287" t="str">
        <f t="shared" si="117"/>
        <v xml:space="preserve"> </v>
      </c>
      <c r="FR90" s="287" t="str">
        <f t="shared" si="117"/>
        <v xml:space="preserve"> </v>
      </c>
      <c r="FS90" s="287" t="str">
        <f t="shared" si="117"/>
        <v xml:space="preserve"> </v>
      </c>
      <c r="FT90" s="287" t="str">
        <f t="shared" si="117"/>
        <v xml:space="preserve"> </v>
      </c>
      <c r="FU90" s="287" t="str">
        <f t="shared" si="117"/>
        <v xml:space="preserve"> </v>
      </c>
      <c r="FV90" s="287">
        <f t="shared" si="117"/>
        <v>125.0125</v>
      </c>
      <c r="FW90" s="287" t="str">
        <f t="shared" si="117"/>
        <v xml:space="preserve"> </v>
      </c>
      <c r="FX90" s="287" t="str">
        <f t="shared" si="117"/>
        <v xml:space="preserve"> </v>
      </c>
      <c r="FY90" s="287" t="str">
        <f t="shared" si="117"/>
        <v xml:space="preserve"> </v>
      </c>
      <c r="FZ90" s="287">
        <f t="shared" si="117"/>
        <v>74.879326923076917</v>
      </c>
      <c r="GA90" s="287" t="str">
        <f t="shared" si="117"/>
        <v xml:space="preserve"> </v>
      </c>
      <c r="GB90" s="287">
        <f t="shared" si="117"/>
        <v>17.261057692307691</v>
      </c>
      <c r="GC90" s="287" t="str">
        <f t="shared" si="117"/>
        <v xml:space="preserve"> </v>
      </c>
      <c r="GD90" s="287">
        <f t="shared" si="117"/>
        <v>234.51009615384615</v>
      </c>
      <c r="GE90" s="287">
        <f t="shared" si="117"/>
        <v>435.31538461538463</v>
      </c>
      <c r="GF90" s="287" t="str">
        <f t="shared" si="117"/>
        <v xml:space="preserve"> </v>
      </c>
      <c r="GG90" s="287">
        <f t="shared" si="117"/>
        <v>65.04567307692308</v>
      </c>
      <c r="GH90" s="287" t="str">
        <f t="shared" si="117"/>
        <v xml:space="preserve"> </v>
      </c>
      <c r="GI90" s="287">
        <f t="shared" si="117"/>
        <v>51.611057692307689</v>
      </c>
      <c r="GJ90" s="287">
        <f t="shared" si="117"/>
        <v>1062.0096153846155</v>
      </c>
      <c r="GK90" s="287">
        <f t="shared" si="117"/>
        <v>177.74230769230769</v>
      </c>
      <c r="GL90" s="287" t="str">
        <f t="shared" si="117"/>
        <v xml:space="preserve"> </v>
      </c>
      <c r="GM90" s="287" t="str">
        <f t="shared" si="117"/>
        <v xml:space="preserve"> </v>
      </c>
      <c r="GN90" s="287" t="str">
        <f t="shared" si="117"/>
        <v xml:space="preserve"> </v>
      </c>
      <c r="GO90" s="287" t="str">
        <f t="shared" si="117"/>
        <v xml:space="preserve"> </v>
      </c>
      <c r="GP90" s="287">
        <f t="shared" si="117"/>
        <v>31.097596153846155</v>
      </c>
      <c r="GQ90" s="287" t="str">
        <f t="shared" si="117"/>
        <v xml:space="preserve"> </v>
      </c>
      <c r="GR90" s="287" t="str">
        <f t="shared" si="117"/>
        <v xml:space="preserve"> </v>
      </c>
      <c r="GS90" s="287">
        <f t="shared" si="117"/>
        <v>465.28846153846155</v>
      </c>
      <c r="GT90" s="287">
        <f t="shared" si="117"/>
        <v>382.56634615384615</v>
      </c>
      <c r="GU90" s="287">
        <f t="shared" si="117"/>
        <v>87.103846153846149</v>
      </c>
      <c r="GV90" s="287" t="str">
        <f t="shared" ref="GV90:JG90" si="119">IF(GV16&gt;0,GV16/2080," ")</f>
        <v xml:space="preserve"> </v>
      </c>
      <c r="GW90" s="287">
        <f t="shared" si="119"/>
        <v>80.228846153846149</v>
      </c>
      <c r="GX90" s="287">
        <f t="shared" si="119"/>
        <v>158.95721153846154</v>
      </c>
      <c r="GY90" s="287" t="str">
        <f t="shared" si="119"/>
        <v xml:space="preserve"> </v>
      </c>
      <c r="GZ90" s="287" t="str">
        <f t="shared" si="119"/>
        <v xml:space="preserve"> </v>
      </c>
      <c r="HA90" s="287" t="str">
        <f t="shared" si="119"/>
        <v xml:space="preserve"> </v>
      </c>
      <c r="HB90" s="287" t="str">
        <f t="shared" si="119"/>
        <v xml:space="preserve"> </v>
      </c>
      <c r="HC90" s="287" t="str">
        <f t="shared" si="119"/>
        <v xml:space="preserve"> </v>
      </c>
      <c r="HD90" s="287">
        <f t="shared" si="119"/>
        <v>644.0403846153846</v>
      </c>
      <c r="HE90" s="287" t="str">
        <f t="shared" si="119"/>
        <v xml:space="preserve"> </v>
      </c>
      <c r="HF90" s="287">
        <f t="shared" si="119"/>
        <v>6</v>
      </c>
      <c r="HG90" s="287" t="str">
        <f t="shared" si="119"/>
        <v xml:space="preserve"> </v>
      </c>
      <c r="HH90" s="287" t="str">
        <f t="shared" si="119"/>
        <v xml:space="preserve"> </v>
      </c>
      <c r="HI90" s="287" t="str">
        <f t="shared" si="119"/>
        <v xml:space="preserve"> </v>
      </c>
      <c r="HJ90" s="287" t="str">
        <f t="shared" si="119"/>
        <v xml:space="preserve"> </v>
      </c>
      <c r="HK90" s="287" t="str">
        <f t="shared" si="119"/>
        <v xml:space="preserve"> </v>
      </c>
      <c r="HL90" s="287" t="str">
        <f t="shared" si="119"/>
        <v xml:space="preserve"> </v>
      </c>
      <c r="HM90" s="287" t="str">
        <f t="shared" si="119"/>
        <v xml:space="preserve"> </v>
      </c>
      <c r="HN90" s="287" t="str">
        <f t="shared" si="119"/>
        <v xml:space="preserve"> </v>
      </c>
      <c r="HO90" s="287">
        <f t="shared" si="119"/>
        <v>135.71201923076924</v>
      </c>
      <c r="HP90" s="287">
        <f t="shared" si="119"/>
        <v>1605.1413461538461</v>
      </c>
      <c r="HQ90" s="287">
        <f t="shared" si="119"/>
        <v>32.587980769230768</v>
      </c>
      <c r="HR90" s="287">
        <f t="shared" si="119"/>
        <v>346.58701923076922</v>
      </c>
      <c r="HS90" s="287">
        <f t="shared" si="119"/>
        <v>334.37115384615385</v>
      </c>
      <c r="HT90" s="287" t="str">
        <f t="shared" si="119"/>
        <v xml:space="preserve"> </v>
      </c>
      <c r="HU90" s="287" t="str">
        <f t="shared" si="119"/>
        <v xml:space="preserve"> </v>
      </c>
      <c r="HV90" s="287" t="str">
        <f t="shared" si="119"/>
        <v xml:space="preserve"> </v>
      </c>
      <c r="HW90" s="287">
        <f t="shared" si="119"/>
        <v>169.27980769230768</v>
      </c>
      <c r="HX90" s="287" t="str">
        <f t="shared" si="119"/>
        <v xml:space="preserve"> </v>
      </c>
      <c r="HY90" s="287">
        <f t="shared" si="119"/>
        <v>94.5</v>
      </c>
      <c r="HZ90" s="287" t="str">
        <f t="shared" si="119"/>
        <v xml:space="preserve"> </v>
      </c>
      <c r="IA90" s="287" t="str">
        <f t="shared" si="119"/>
        <v xml:space="preserve"> </v>
      </c>
      <c r="IB90" s="287">
        <f t="shared" si="119"/>
        <v>66.337019230769229</v>
      </c>
      <c r="IC90" s="287" t="str">
        <f t="shared" si="119"/>
        <v xml:space="preserve"> </v>
      </c>
      <c r="ID90" s="287">
        <f t="shared" si="119"/>
        <v>55.369230769230768</v>
      </c>
      <c r="IE90" s="287" t="str">
        <f t="shared" si="119"/>
        <v xml:space="preserve"> </v>
      </c>
      <c r="IF90" s="287">
        <f t="shared" si="119"/>
        <v>185.08461538461538</v>
      </c>
      <c r="IG90" s="287" t="str">
        <f t="shared" si="119"/>
        <v xml:space="preserve"> </v>
      </c>
      <c r="IH90" s="287">
        <f t="shared" si="119"/>
        <v>223.30528846153845</v>
      </c>
      <c r="II90" s="287" t="str">
        <f t="shared" si="119"/>
        <v xml:space="preserve"> </v>
      </c>
      <c r="IJ90" s="287" t="str">
        <f t="shared" si="119"/>
        <v xml:space="preserve"> </v>
      </c>
      <c r="IK90" s="287">
        <f t="shared" si="119"/>
        <v>2595.6062499999998</v>
      </c>
      <c r="IL90" s="287">
        <f t="shared" si="119"/>
        <v>47.273076923076921</v>
      </c>
      <c r="IM90" s="287" t="str">
        <f t="shared" si="119"/>
        <v xml:space="preserve"> </v>
      </c>
      <c r="IN90" s="287" t="str">
        <f t="shared" si="119"/>
        <v xml:space="preserve"> </v>
      </c>
      <c r="IO90" s="287" t="str">
        <f t="shared" si="119"/>
        <v xml:space="preserve"> </v>
      </c>
      <c r="IP90" s="287" t="str">
        <f t="shared" si="119"/>
        <v xml:space="preserve"> </v>
      </c>
      <c r="IQ90" s="287" t="str">
        <f t="shared" si="119"/>
        <v xml:space="preserve"> </v>
      </c>
      <c r="IR90" s="287" t="str">
        <f t="shared" si="119"/>
        <v xml:space="preserve"> </v>
      </c>
      <c r="IS90" s="287" t="str">
        <f t="shared" si="119"/>
        <v xml:space="preserve"> </v>
      </c>
      <c r="IT90" s="287" t="str">
        <f t="shared" si="119"/>
        <v xml:space="preserve"> </v>
      </c>
      <c r="IU90" s="287" t="str">
        <f t="shared" si="119"/>
        <v xml:space="preserve"> </v>
      </c>
      <c r="IV90" s="287">
        <f t="shared" si="119"/>
        <v>86.030288461538461</v>
      </c>
      <c r="IW90" s="287">
        <f t="shared" si="119"/>
        <v>286.43365384615385</v>
      </c>
      <c r="IX90" s="287" t="str">
        <f t="shared" si="119"/>
        <v xml:space="preserve"> </v>
      </c>
      <c r="IY90" s="287">
        <f t="shared" si="119"/>
        <v>95.550480769230774</v>
      </c>
      <c r="IZ90" s="287" t="str">
        <f t="shared" si="119"/>
        <v xml:space="preserve"> </v>
      </c>
      <c r="JA90" s="287">
        <f t="shared" si="119"/>
        <v>67.165865384615387</v>
      </c>
      <c r="JB90" s="287">
        <f t="shared" si="119"/>
        <v>722.99326923076922</v>
      </c>
      <c r="JC90" s="287" t="str">
        <f t="shared" si="119"/>
        <v xml:space="preserve"> </v>
      </c>
      <c r="JD90" s="287">
        <f t="shared" si="119"/>
        <v>25.961057692307691</v>
      </c>
      <c r="JE90" s="287" t="str">
        <f t="shared" si="119"/>
        <v xml:space="preserve"> </v>
      </c>
      <c r="JF90" s="287" t="str">
        <f t="shared" si="119"/>
        <v xml:space="preserve"> </v>
      </c>
      <c r="JG90" s="287" t="str">
        <f t="shared" si="119"/>
        <v xml:space="preserve"> </v>
      </c>
      <c r="JH90" s="287">
        <f t="shared" ref="JH90:LS90" si="120">IF(JH16&gt;0,JH16/2080," ")</f>
        <v>161.72596153846155</v>
      </c>
      <c r="JI90" s="287">
        <f t="shared" si="120"/>
        <v>89.38413461538461</v>
      </c>
      <c r="JJ90" s="287" t="str">
        <f t="shared" si="120"/>
        <v xml:space="preserve"> </v>
      </c>
      <c r="JK90" s="287" t="str">
        <f t="shared" si="120"/>
        <v xml:space="preserve"> </v>
      </c>
      <c r="JL90" s="287">
        <f t="shared" si="120"/>
        <v>1</v>
      </c>
      <c r="JM90" s="287" t="str">
        <f t="shared" si="120"/>
        <v xml:space="preserve"> </v>
      </c>
      <c r="JN90" s="287" t="str">
        <f t="shared" si="120"/>
        <v xml:space="preserve"> </v>
      </c>
      <c r="JO90" s="287" t="str">
        <f t="shared" si="120"/>
        <v xml:space="preserve"> </v>
      </c>
      <c r="JP90" s="287" t="str">
        <f t="shared" si="120"/>
        <v xml:space="preserve"> </v>
      </c>
      <c r="JQ90" s="287" t="str">
        <f t="shared" si="120"/>
        <v xml:space="preserve"> </v>
      </c>
      <c r="JR90" s="287">
        <f t="shared" si="120"/>
        <v>71.730769230769226</v>
      </c>
      <c r="JS90" s="287">
        <f t="shared" si="120"/>
        <v>2.1062500000000002</v>
      </c>
      <c r="JT90" s="287" t="str">
        <f t="shared" si="120"/>
        <v xml:space="preserve"> </v>
      </c>
      <c r="JU90" s="287" t="str">
        <f t="shared" si="120"/>
        <v xml:space="preserve"> </v>
      </c>
      <c r="JV90" s="287" t="str">
        <f t="shared" si="120"/>
        <v xml:space="preserve"> </v>
      </c>
      <c r="JW90" s="287">
        <f t="shared" si="120"/>
        <v>25.751923076923077</v>
      </c>
      <c r="JX90" s="287" t="str">
        <f t="shared" si="120"/>
        <v xml:space="preserve"> </v>
      </c>
      <c r="JY90" s="287" t="str">
        <f t="shared" si="120"/>
        <v xml:space="preserve"> </v>
      </c>
      <c r="JZ90" s="287">
        <f t="shared" si="120"/>
        <v>226.09134615384616</v>
      </c>
      <c r="KA90" s="287" t="str">
        <f t="shared" si="120"/>
        <v xml:space="preserve"> </v>
      </c>
      <c r="KB90" s="287" t="str">
        <f t="shared" si="120"/>
        <v xml:space="preserve"> </v>
      </c>
      <c r="KC90" s="287" t="str">
        <f t="shared" si="120"/>
        <v xml:space="preserve"> </v>
      </c>
      <c r="KD90" s="287" t="str">
        <f t="shared" si="120"/>
        <v xml:space="preserve"> </v>
      </c>
      <c r="KE90" s="287" t="str">
        <f t="shared" si="120"/>
        <v xml:space="preserve"> </v>
      </c>
      <c r="KF90" s="287" t="str">
        <f t="shared" si="120"/>
        <v xml:space="preserve"> </v>
      </c>
      <c r="KG90" s="287" t="str">
        <f t="shared" si="120"/>
        <v xml:space="preserve"> </v>
      </c>
      <c r="KH90" s="287">
        <f t="shared" si="120"/>
        <v>1967.0596153846154</v>
      </c>
      <c r="KI90" s="287" t="str">
        <f t="shared" si="120"/>
        <v xml:space="preserve"> </v>
      </c>
      <c r="KJ90" s="287" t="str">
        <f t="shared" si="120"/>
        <v xml:space="preserve"> </v>
      </c>
      <c r="KK90" s="287">
        <f t="shared" si="120"/>
        <v>38.310096153846153</v>
      </c>
      <c r="KL90" s="287">
        <f t="shared" si="120"/>
        <v>1020.5379807692308</v>
      </c>
      <c r="KM90" s="287">
        <f t="shared" si="120"/>
        <v>177.29038461538462</v>
      </c>
      <c r="KN90" s="287" t="str">
        <f t="shared" si="120"/>
        <v xml:space="preserve"> </v>
      </c>
      <c r="KO90" s="287" t="str">
        <f t="shared" si="120"/>
        <v xml:space="preserve"> </v>
      </c>
      <c r="KP90" s="287" t="str">
        <f t="shared" si="120"/>
        <v xml:space="preserve"> </v>
      </c>
      <c r="KQ90" s="287" t="str">
        <f t="shared" si="120"/>
        <v xml:space="preserve"> </v>
      </c>
      <c r="KR90" s="287">
        <f t="shared" si="120"/>
        <v>121.45673076923077</v>
      </c>
      <c r="KS90" s="287" t="str">
        <f t="shared" si="120"/>
        <v xml:space="preserve"> </v>
      </c>
      <c r="KT90" s="287" t="str">
        <f t="shared" si="120"/>
        <v xml:space="preserve"> </v>
      </c>
      <c r="KU90" s="287">
        <f t="shared" si="120"/>
        <v>47.094711538461539</v>
      </c>
      <c r="KV90" s="287" t="str">
        <f t="shared" si="120"/>
        <v xml:space="preserve"> </v>
      </c>
      <c r="KW90" s="287" t="str">
        <f t="shared" si="120"/>
        <v xml:space="preserve"> </v>
      </c>
      <c r="KX90" s="287" t="str">
        <f t="shared" si="120"/>
        <v xml:space="preserve"> </v>
      </c>
      <c r="KY90" s="287" t="str">
        <f t="shared" si="120"/>
        <v xml:space="preserve"> </v>
      </c>
      <c r="KZ90" s="287" t="str">
        <f t="shared" si="120"/>
        <v xml:space="preserve"> </v>
      </c>
      <c r="LA90" s="287" t="str">
        <f t="shared" si="120"/>
        <v xml:space="preserve"> </v>
      </c>
      <c r="LB90" s="287" t="str">
        <f t="shared" si="120"/>
        <v xml:space="preserve"> </v>
      </c>
      <c r="LC90" s="287" t="str">
        <f t="shared" si="120"/>
        <v xml:space="preserve"> </v>
      </c>
      <c r="LD90" s="287">
        <f t="shared" si="120"/>
        <v>798.05673076923074</v>
      </c>
      <c r="LE90" s="287">
        <f t="shared" si="120"/>
        <v>68.222596153846155</v>
      </c>
      <c r="LF90" s="287">
        <f t="shared" si="120"/>
        <v>31.844230769230769</v>
      </c>
      <c r="LG90" s="287">
        <f t="shared" si="120"/>
        <v>159.99086538461538</v>
      </c>
      <c r="LH90" s="287" t="str">
        <f t="shared" si="120"/>
        <v xml:space="preserve"> </v>
      </c>
      <c r="LI90" s="287" t="str">
        <f t="shared" si="120"/>
        <v xml:space="preserve"> </v>
      </c>
      <c r="LJ90" s="287" t="str">
        <f t="shared" si="120"/>
        <v xml:space="preserve"> </v>
      </c>
      <c r="LK90" s="287" t="str">
        <f t="shared" si="120"/>
        <v xml:space="preserve"> </v>
      </c>
      <c r="LL90" s="287" t="str">
        <f t="shared" si="120"/>
        <v xml:space="preserve"> </v>
      </c>
      <c r="LM90" s="287" t="str">
        <f t="shared" si="120"/>
        <v xml:space="preserve"> </v>
      </c>
      <c r="LN90" s="287">
        <f t="shared" si="120"/>
        <v>452.11057692307691</v>
      </c>
      <c r="LO90" s="287">
        <f t="shared" si="120"/>
        <v>574.25336538461534</v>
      </c>
      <c r="LP90" s="287">
        <f t="shared" si="120"/>
        <v>88.290865384615387</v>
      </c>
      <c r="LQ90" s="287" t="str">
        <f t="shared" si="120"/>
        <v xml:space="preserve"> </v>
      </c>
      <c r="LR90" s="287" t="str">
        <f t="shared" si="120"/>
        <v xml:space="preserve"> </v>
      </c>
      <c r="LS90" s="287" t="str">
        <f t="shared" si="120"/>
        <v xml:space="preserve"> </v>
      </c>
      <c r="LT90" s="287">
        <f t="shared" ref="LT90:MP90" si="121">IF(LT16&gt;0,LT16/2080," ")</f>
        <v>92</v>
      </c>
      <c r="LU90" s="287" t="str">
        <f t="shared" si="121"/>
        <v xml:space="preserve"> </v>
      </c>
      <c r="LV90" s="287" t="str">
        <f t="shared" si="121"/>
        <v xml:space="preserve"> </v>
      </c>
      <c r="LW90" s="287">
        <f t="shared" si="121"/>
        <v>111.66394230769231</v>
      </c>
      <c r="LX90" s="287" t="str">
        <f t="shared" si="121"/>
        <v xml:space="preserve"> </v>
      </c>
      <c r="LY90" s="287" t="str">
        <f t="shared" si="121"/>
        <v xml:space="preserve"> </v>
      </c>
      <c r="LZ90" s="287" t="str">
        <f t="shared" si="121"/>
        <v xml:space="preserve"> </v>
      </c>
      <c r="MA90" s="287">
        <f t="shared" si="121"/>
        <v>409.8014423076923</v>
      </c>
      <c r="MB90" s="287" t="str">
        <f t="shared" si="121"/>
        <v xml:space="preserve"> </v>
      </c>
      <c r="MC90" s="287">
        <f t="shared" si="121"/>
        <v>111.37403846153846</v>
      </c>
      <c r="MD90" s="287" t="str">
        <f t="shared" si="121"/>
        <v xml:space="preserve"> </v>
      </c>
      <c r="ME90" s="287">
        <f t="shared" si="121"/>
        <v>65.625961538461539</v>
      </c>
      <c r="MF90" s="287" t="str">
        <f t="shared" si="121"/>
        <v xml:space="preserve"> </v>
      </c>
      <c r="MG90" s="287" t="str">
        <f t="shared" si="121"/>
        <v xml:space="preserve"> </v>
      </c>
      <c r="MH90" s="287" t="str">
        <f t="shared" si="121"/>
        <v xml:space="preserve"> </v>
      </c>
      <c r="MI90" s="287">
        <f t="shared" si="121"/>
        <v>29.851442307692309</v>
      </c>
      <c r="MJ90" s="287" t="str">
        <f t="shared" si="121"/>
        <v xml:space="preserve"> </v>
      </c>
      <c r="MK90" s="287">
        <f t="shared" si="121"/>
        <v>653.4115384615385</v>
      </c>
      <c r="ML90" s="287">
        <f t="shared" si="121"/>
        <v>50.38221153846154</v>
      </c>
      <c r="MM90" s="287">
        <f t="shared" si="121"/>
        <v>6.3461538461538458</v>
      </c>
      <c r="MN90" s="287" t="str">
        <f t="shared" si="121"/>
        <v xml:space="preserve"> </v>
      </c>
      <c r="MO90" s="287" t="str">
        <f t="shared" si="121"/>
        <v xml:space="preserve"> </v>
      </c>
      <c r="MP90" s="287" t="str">
        <f t="shared" si="121"/>
        <v xml:space="preserve"> </v>
      </c>
      <c r="MR90" s="346">
        <f t="shared" si="50"/>
        <v>1</v>
      </c>
      <c r="MS90" s="346">
        <f t="shared" si="51"/>
        <v>68997.695673076916</v>
      </c>
      <c r="MT90" s="286">
        <f t="shared" si="52"/>
        <v>135.71201923076924</v>
      </c>
      <c r="MU90" s="772">
        <f t="shared" si="53"/>
        <v>147</v>
      </c>
    </row>
    <row r="91" spans="1:359" s="99" customFormat="1" x14ac:dyDescent="0.35">
      <c r="A91" s="121" t="s">
        <v>250</v>
      </c>
      <c r="B91" s="102"/>
      <c r="C91" s="102" t="s">
        <v>4</v>
      </c>
      <c r="D91" s="69" t="s">
        <v>217</v>
      </c>
      <c r="E91" s="286">
        <f t="shared" si="15"/>
        <v>399.59754642921655</v>
      </c>
      <c r="F91" s="352"/>
      <c r="G91" s="728">
        <f t="shared" ref="G91:M91" si="122">IF(G69&gt;0,G69/2080," ")</f>
        <v>1175.9745192307691</v>
      </c>
      <c r="H91" s="909" t="str">
        <f t="shared" ref="H91" si="123">IF(H69&gt;0,H69/2080," ")</f>
        <v xml:space="preserve"> </v>
      </c>
      <c r="I91" s="858">
        <f t="shared" ref="I91" si="124">IF(I69&gt;0,I69/2080," ")</f>
        <v>61.417509615384617</v>
      </c>
      <c r="J91" s="774" t="str">
        <f t="shared" ref="J91:L91" si="125">IF(J69&gt;0,J69/2080," ")</f>
        <v xml:space="preserve"> </v>
      </c>
      <c r="K91" s="774">
        <f t="shared" ref="K91" si="126">IF(K69&gt;0,K69/2080," ")</f>
        <v>51.04759615384615</v>
      </c>
      <c r="L91" s="774">
        <f t="shared" si="125"/>
        <v>51.342788461538461</v>
      </c>
      <c r="M91" s="728">
        <f t="shared" si="122"/>
        <v>3874.6961538461537</v>
      </c>
      <c r="N91" s="728" t="str">
        <f t="shared" ref="N91:Y91" si="127">IF(N69&gt;0,N69/2080," ")</f>
        <v xml:space="preserve"> </v>
      </c>
      <c r="O91" s="774">
        <f t="shared" ref="O91:Q91" si="128">IF(O69&gt;0,O69/2080," ")</f>
        <v>93.725961538461533</v>
      </c>
      <c r="P91" s="858" t="str">
        <f t="shared" si="128"/>
        <v xml:space="preserve"> </v>
      </c>
      <c r="Q91" s="858">
        <f t="shared" si="128"/>
        <v>59.691826923076924</v>
      </c>
      <c r="R91" s="858">
        <f t="shared" ref="R91" si="129">IF(R69&gt;0,R69/2080," ")</f>
        <v>28.346995192307691</v>
      </c>
      <c r="S91" s="728" t="str">
        <f t="shared" ref="S91" si="130">IF(S69&gt;0,S69/2080," ")</f>
        <v xml:space="preserve"> </v>
      </c>
      <c r="T91" s="728">
        <f t="shared" si="127"/>
        <v>1149.7733365384615</v>
      </c>
      <c r="U91" s="858"/>
      <c r="V91" s="686">
        <f t="shared" si="127"/>
        <v>3111.7326923076921</v>
      </c>
      <c r="W91" s="812">
        <f t="shared" ref="W91" si="131">IF(W69&gt;0,W69/2080," ")</f>
        <v>40.259615384615387</v>
      </c>
      <c r="X91" s="671">
        <f t="shared" si="127"/>
        <v>69.199038461538464</v>
      </c>
      <c r="Y91" s="728">
        <f t="shared" si="127"/>
        <v>491.13990384615386</v>
      </c>
      <c r="Z91" s="728">
        <f t="shared" ref="Z91:AB91" si="132">IF(Z69&gt;0,Z69/2080," ")</f>
        <v>29.323557692307691</v>
      </c>
      <c r="AA91" s="774" t="str">
        <f t="shared" si="132"/>
        <v xml:space="preserve"> </v>
      </c>
      <c r="AB91" s="909" t="str">
        <f t="shared" si="132"/>
        <v xml:space="preserve"> </v>
      </c>
      <c r="AC91" s="801" t="str">
        <f t="shared" ref="AC91" si="133">IF(AC69&gt;0,AC69/2080," ")</f>
        <v xml:space="preserve"> </v>
      </c>
      <c r="AD91" s="287" t="str">
        <f t="shared" ref="AD91:BQ91" si="134">IF(AD69&gt;0,AD69/2080," ")</f>
        <v xml:space="preserve"> </v>
      </c>
      <c r="AE91" s="502">
        <f t="shared" ref="AE91:AH91" si="135">IF(AE69&gt;0,AE69/2080," ")</f>
        <v>57.338399038461539</v>
      </c>
      <c r="AF91" s="686">
        <f>IF(AF69&gt;0,AF69/2080," ")</f>
        <v>196.13028846153847</v>
      </c>
      <c r="AG91" s="774" t="str">
        <f t="shared" ref="AG91" si="136">IF(AG69&gt;0,AG69/2080," ")</f>
        <v xml:space="preserve"> </v>
      </c>
      <c r="AH91" s="658">
        <f t="shared" si="135"/>
        <v>50.263942307692311</v>
      </c>
      <c r="AI91" s="427" t="str">
        <f t="shared" ref="AI91:AJ91" si="137">IF(AI69&gt;0,AI69/2080," ")</f>
        <v xml:space="preserve"> </v>
      </c>
      <c r="AJ91" s="502">
        <f t="shared" si="137"/>
        <v>49.174038461538458</v>
      </c>
      <c r="AK91" s="728">
        <f>IF(AK69&gt;0,AK69/2080," ")</f>
        <v>3481.0533653846155</v>
      </c>
      <c r="AL91" s="287">
        <f t="shared" si="134"/>
        <v>194.17969711538461</v>
      </c>
      <c r="AM91" s="427" t="str">
        <f t="shared" ref="AM91:AR91" si="138">IF(AM69&gt;0,AM69/2080," ")</f>
        <v xml:space="preserve"> </v>
      </c>
      <c r="AN91" s="502">
        <f t="shared" si="138"/>
        <v>1418.0374999999999</v>
      </c>
      <c r="AO91" s="588">
        <f t="shared" ref="AO91:AP91" si="139">IF(AO69&gt;0,AO69/2080," ")</f>
        <v>95.537019230769232</v>
      </c>
      <c r="AP91" s="858" t="str">
        <f t="shared" si="139"/>
        <v xml:space="preserve"> </v>
      </c>
      <c r="AQ91" s="427" t="str">
        <f t="shared" ref="AQ91" si="140">IF(AQ69&gt;0,AQ69/2080," ")</f>
        <v xml:space="preserve"> </v>
      </c>
      <c r="AR91" s="427">
        <f t="shared" si="138"/>
        <v>54.553129807692308</v>
      </c>
      <c r="AS91" s="564">
        <f>IF(AS69&gt;0,AS69/2080," ")</f>
        <v>62.239975961538455</v>
      </c>
      <c r="AT91" s="427" t="str">
        <f t="shared" ref="AT91:AU91" si="141">IF(AT69&gt;0,AT69/2080," ")</f>
        <v xml:space="preserve"> </v>
      </c>
      <c r="AU91" s="642">
        <f t="shared" si="141"/>
        <v>28.762139423076924</v>
      </c>
      <c r="AV91" s="564">
        <f t="shared" ref="AV91:AX91" si="142">IF(AV69&gt;0,AV69/2080," ")</f>
        <v>1178.5195961538461</v>
      </c>
      <c r="AW91" s="728" t="str">
        <f t="shared" si="142"/>
        <v xml:space="preserve"> </v>
      </c>
      <c r="AX91" s="728">
        <f t="shared" si="142"/>
        <v>242.74326923076924</v>
      </c>
      <c r="AY91" s="459">
        <f t="shared" si="134"/>
        <v>3152.6245192307692</v>
      </c>
      <c r="AZ91" s="537">
        <f t="shared" ref="AZ91" si="143">IF(AZ69&gt;0,AZ69/2080," ")</f>
        <v>39.867307692307691</v>
      </c>
      <c r="BA91" s="287">
        <f t="shared" si="134"/>
        <v>22.691817307692308</v>
      </c>
      <c r="BB91" s="287">
        <f t="shared" si="134"/>
        <v>572.43052884615383</v>
      </c>
      <c r="BC91" s="427">
        <f t="shared" ref="BC91:BF91" si="144">IF(BC69&gt;0,BC69/2080," ")</f>
        <v>25.723076923076924</v>
      </c>
      <c r="BD91" s="671" t="str">
        <f t="shared" ref="BD91" si="145">IF(BD69&gt;0,BD69/2080," ")</f>
        <v xml:space="preserve"> </v>
      </c>
      <c r="BE91" s="502" t="str">
        <f t="shared" si="144"/>
        <v xml:space="preserve"> </v>
      </c>
      <c r="BF91" s="774" t="str">
        <f t="shared" si="144"/>
        <v xml:space="preserve"> </v>
      </c>
      <c r="BG91" s="287">
        <f t="shared" si="134"/>
        <v>57.120673076923076</v>
      </c>
      <c r="BH91" s="287" t="str">
        <f t="shared" si="134"/>
        <v xml:space="preserve"> </v>
      </c>
      <c r="BI91" s="287">
        <f t="shared" si="134"/>
        <v>115.65096153846154</v>
      </c>
      <c r="BJ91" s="287">
        <f t="shared" si="134"/>
        <v>81.549519230769235</v>
      </c>
      <c r="BK91" s="287">
        <f t="shared" si="134"/>
        <v>3511</v>
      </c>
      <c r="BL91" s="287" t="str">
        <f t="shared" si="134"/>
        <v xml:space="preserve"> </v>
      </c>
      <c r="BM91" s="287" t="str">
        <f t="shared" si="134"/>
        <v xml:space="preserve"> </v>
      </c>
      <c r="BN91" s="287" t="str">
        <f t="shared" si="134"/>
        <v xml:space="preserve"> </v>
      </c>
      <c r="BO91" s="287" t="str">
        <f t="shared" si="134"/>
        <v xml:space="preserve"> </v>
      </c>
      <c r="BP91" s="858" t="str">
        <f t="shared" si="134"/>
        <v xml:space="preserve"> </v>
      </c>
      <c r="BQ91" s="287" t="str">
        <f t="shared" si="134"/>
        <v xml:space="preserve"> </v>
      </c>
      <c r="BR91" s="427">
        <f t="shared" ref="BR91" si="146">IF(BR69&gt;0,BR69/2080," ")</f>
        <v>109.57307692307693</v>
      </c>
      <c r="BS91" s="287">
        <f t="shared" ref="BS91:EH91" si="147">IF(BS69&gt;0,BS69/2080," ")</f>
        <v>58.702836538461533</v>
      </c>
      <c r="BT91" s="287">
        <f t="shared" si="147"/>
        <v>143.81778846153847</v>
      </c>
      <c r="BU91" s="287" t="str">
        <f t="shared" si="147"/>
        <v xml:space="preserve"> </v>
      </c>
      <c r="BV91" s="427" t="str">
        <f t="shared" ref="BV91" si="148">IF(BV69&gt;0,BV69/2080," ")</f>
        <v xml:space="preserve"> </v>
      </c>
      <c r="BW91" s="287" t="str">
        <f t="shared" si="147"/>
        <v xml:space="preserve"> </v>
      </c>
      <c r="BX91" s="287" t="str">
        <f t="shared" si="147"/>
        <v xml:space="preserve"> </v>
      </c>
      <c r="BY91" s="287">
        <f t="shared" si="147"/>
        <v>298.0057692307692</v>
      </c>
      <c r="BZ91" s="287" t="str">
        <f t="shared" si="147"/>
        <v xml:space="preserve"> </v>
      </c>
      <c r="CA91" s="287">
        <f t="shared" si="147"/>
        <v>193.18520673076921</v>
      </c>
      <c r="CB91" s="287">
        <f t="shared" si="147"/>
        <v>5454.2875000000004</v>
      </c>
      <c r="CC91" s="287" t="str">
        <f t="shared" si="147"/>
        <v xml:space="preserve"> </v>
      </c>
      <c r="CD91" s="287">
        <f t="shared" si="147"/>
        <v>14.079807692307693</v>
      </c>
      <c r="CE91" s="287" t="str">
        <f t="shared" si="147"/>
        <v xml:space="preserve"> </v>
      </c>
      <c r="CF91" s="564">
        <f>IF(CF69&gt;0,CF69/2080," ")</f>
        <v>1182.5614759615385</v>
      </c>
      <c r="CG91" s="287" t="str">
        <f t="shared" si="147"/>
        <v xml:space="preserve"> </v>
      </c>
      <c r="CH91" s="287">
        <f t="shared" si="147"/>
        <v>193.49519230769232</v>
      </c>
      <c r="CI91" s="427">
        <f t="shared" si="147"/>
        <v>3052.2860576923076</v>
      </c>
      <c r="CJ91" s="287">
        <f t="shared" si="147"/>
        <v>2420.1103221153844</v>
      </c>
      <c r="CK91" s="287" t="str">
        <f t="shared" si="147"/>
        <v xml:space="preserve"> </v>
      </c>
      <c r="CL91" s="287">
        <f t="shared" si="147"/>
        <v>580.76778846153843</v>
      </c>
      <c r="CM91" s="287" t="str">
        <f t="shared" si="147"/>
        <v xml:space="preserve"> </v>
      </c>
      <c r="CN91" s="287">
        <f t="shared" si="147"/>
        <v>38.794230769230772</v>
      </c>
      <c r="CO91" s="287" t="str">
        <f t="shared" si="147"/>
        <v xml:space="preserve"> </v>
      </c>
      <c r="CP91" s="287">
        <f t="shared" si="147"/>
        <v>139.30721153846153</v>
      </c>
      <c r="CQ91" s="499" t="str">
        <f t="shared" ref="CQ91" si="149">IF(CQ69&gt;0,CQ69/2080," ")</f>
        <v xml:space="preserve"> </v>
      </c>
      <c r="CR91" s="287">
        <f t="shared" si="147"/>
        <v>54.373076923076923</v>
      </c>
      <c r="CS91" s="287">
        <f t="shared" si="147"/>
        <v>19</v>
      </c>
      <c r="CT91" s="287" t="str">
        <f t="shared" si="147"/>
        <v xml:space="preserve"> </v>
      </c>
      <c r="CU91" s="287" t="str">
        <f t="shared" si="147"/>
        <v xml:space="preserve"> </v>
      </c>
      <c r="CV91" s="774" t="str">
        <f t="shared" si="147"/>
        <v xml:space="preserve"> </v>
      </c>
      <c r="CW91" s="287">
        <f t="shared" si="147"/>
        <v>58.489423076923075</v>
      </c>
      <c r="CX91" s="287">
        <f t="shared" si="147"/>
        <v>117.48461538461538</v>
      </c>
      <c r="CY91" s="287">
        <f t="shared" si="147"/>
        <v>43.790865384615387</v>
      </c>
      <c r="CZ91" s="287" t="str">
        <f t="shared" si="147"/>
        <v xml:space="preserve"> </v>
      </c>
      <c r="DA91" s="287" t="str">
        <f t="shared" si="147"/>
        <v xml:space="preserve"> </v>
      </c>
      <c r="DB91" s="287">
        <f t="shared" si="147"/>
        <v>161.90769230769232</v>
      </c>
      <c r="DC91" s="287">
        <f t="shared" si="147"/>
        <v>3739.6716346153844</v>
      </c>
      <c r="DD91" s="287" t="str">
        <f t="shared" si="147"/>
        <v xml:space="preserve"> </v>
      </c>
      <c r="DE91" s="287">
        <f t="shared" si="147"/>
        <v>43.342307692307692</v>
      </c>
      <c r="DF91" s="287" t="str">
        <f t="shared" si="147"/>
        <v xml:space="preserve"> </v>
      </c>
      <c r="DG91" s="858" t="str">
        <f t="shared" ref="DG91" si="150">IF(DG69&gt;0,DG69/2080," ")</f>
        <v xml:space="preserve"> </v>
      </c>
      <c r="DH91" s="287">
        <f t="shared" si="147"/>
        <v>37.417307692307695</v>
      </c>
      <c r="DI91" s="287" t="str">
        <f t="shared" si="147"/>
        <v xml:space="preserve"> </v>
      </c>
      <c r="DJ91" s="287" t="str">
        <f t="shared" si="147"/>
        <v xml:space="preserve"> </v>
      </c>
      <c r="DK91" s="287">
        <f t="shared" si="147"/>
        <v>120.30817307692308</v>
      </c>
      <c r="DL91" s="287">
        <f t="shared" si="147"/>
        <v>158.94951923076923</v>
      </c>
      <c r="DM91" s="287" t="str">
        <f t="shared" si="147"/>
        <v xml:space="preserve"> </v>
      </c>
      <c r="DN91" s="287">
        <f t="shared" si="147"/>
        <v>35.270673076923075</v>
      </c>
      <c r="DO91" s="287" t="str">
        <f t="shared" si="147"/>
        <v xml:space="preserve"> </v>
      </c>
      <c r="DP91" s="287">
        <f t="shared" si="147"/>
        <v>54.722115384615385</v>
      </c>
      <c r="DQ91" s="287">
        <f t="shared" si="147"/>
        <v>87.761057692307688</v>
      </c>
      <c r="DR91" s="287">
        <f t="shared" si="147"/>
        <v>32.497596153846153</v>
      </c>
      <c r="DS91" s="287">
        <f t="shared" si="147"/>
        <v>298.51682692307691</v>
      </c>
      <c r="DT91" s="287" t="str">
        <f t="shared" si="147"/>
        <v xml:space="preserve"> </v>
      </c>
      <c r="DU91" s="287">
        <f t="shared" si="147"/>
        <v>757.11298076923072</v>
      </c>
      <c r="DV91" s="287" t="str">
        <f t="shared" si="147"/>
        <v xml:space="preserve"> </v>
      </c>
      <c r="DW91" s="287">
        <f t="shared" si="147"/>
        <v>52.098076923076924</v>
      </c>
      <c r="DX91" s="287" t="str">
        <f t="shared" si="147"/>
        <v xml:space="preserve"> </v>
      </c>
      <c r="DY91" s="287" t="str">
        <f t="shared" si="147"/>
        <v xml:space="preserve"> </v>
      </c>
      <c r="DZ91" s="287">
        <f t="shared" si="147"/>
        <v>57</v>
      </c>
      <c r="EA91" s="287">
        <f t="shared" si="147"/>
        <v>39.642788461538458</v>
      </c>
      <c r="EB91" s="287">
        <f t="shared" si="147"/>
        <v>26.813942307692308</v>
      </c>
      <c r="EC91" s="287">
        <f t="shared" si="147"/>
        <v>70.128846153846155</v>
      </c>
      <c r="ED91" s="287">
        <f t="shared" si="147"/>
        <v>1096.9028846153847</v>
      </c>
      <c r="EE91" s="287">
        <f t="shared" si="147"/>
        <v>93.445673076923072</v>
      </c>
      <c r="EF91" s="287" t="str">
        <f t="shared" si="147"/>
        <v xml:space="preserve"> </v>
      </c>
      <c r="EG91" s="287">
        <f t="shared" si="147"/>
        <v>126.27500000000001</v>
      </c>
      <c r="EH91" s="287">
        <f t="shared" si="147"/>
        <v>810.88894230769233</v>
      </c>
      <c r="EI91" s="287">
        <f t="shared" ref="EI91:GU91" si="151">IF(EI69&gt;0,EI69/2080," ")</f>
        <v>41.17067307692308</v>
      </c>
      <c r="EJ91" s="287" t="str">
        <f t="shared" si="151"/>
        <v xml:space="preserve"> </v>
      </c>
      <c r="EK91" s="287">
        <f t="shared" si="151"/>
        <v>2613.0250000000001</v>
      </c>
      <c r="EL91" s="287">
        <f t="shared" si="151"/>
        <v>582.11394230769235</v>
      </c>
      <c r="EM91" s="287">
        <f t="shared" si="151"/>
        <v>18.26923076923077</v>
      </c>
      <c r="EN91" s="287" t="str">
        <f t="shared" si="151"/>
        <v xml:space="preserve"> </v>
      </c>
      <c r="EO91" s="287" t="str">
        <f t="shared" si="151"/>
        <v xml:space="preserve"> </v>
      </c>
      <c r="EP91" s="287" t="str">
        <f t="shared" si="151"/>
        <v xml:space="preserve"> </v>
      </c>
      <c r="EQ91" s="287" t="str">
        <f t="shared" si="151"/>
        <v xml:space="preserve"> </v>
      </c>
      <c r="ER91" s="287">
        <f t="shared" si="151"/>
        <v>662.71634615384619</v>
      </c>
      <c r="ES91" s="287">
        <f t="shared" si="151"/>
        <v>51.01490384615385</v>
      </c>
      <c r="ET91" s="287" t="str">
        <f t="shared" si="151"/>
        <v xml:space="preserve"> </v>
      </c>
      <c r="EU91" s="287">
        <f t="shared" si="151"/>
        <v>32.646153846153844</v>
      </c>
      <c r="EV91" s="287">
        <f t="shared" si="151"/>
        <v>50.118749999999999</v>
      </c>
      <c r="EW91" s="287" t="str">
        <f t="shared" si="151"/>
        <v xml:space="preserve"> </v>
      </c>
      <c r="EX91" s="287" t="str">
        <f t="shared" si="151"/>
        <v xml:space="preserve"> </v>
      </c>
      <c r="EY91" s="287" t="str">
        <f t="shared" si="151"/>
        <v xml:space="preserve"> </v>
      </c>
      <c r="EZ91" s="774" t="str">
        <f t="shared" ref="EZ91" si="152">IF(EZ69&gt;0,EZ69/2080," ")</f>
        <v xml:space="preserve"> </v>
      </c>
      <c r="FA91" s="287">
        <f t="shared" si="151"/>
        <v>53.880769230769232</v>
      </c>
      <c r="FB91" s="287">
        <f t="shared" si="151"/>
        <v>118.12884615384615</v>
      </c>
      <c r="FC91" s="287" t="str">
        <f t="shared" si="151"/>
        <v xml:space="preserve"> </v>
      </c>
      <c r="FD91" s="287" t="str">
        <f t="shared" si="151"/>
        <v xml:space="preserve"> </v>
      </c>
      <c r="FE91" s="287">
        <f t="shared" si="151"/>
        <v>50.587499999999999</v>
      </c>
      <c r="FF91" s="287" t="str">
        <f t="shared" si="151"/>
        <v xml:space="preserve"> </v>
      </c>
      <c r="FG91" s="287">
        <f t="shared" si="151"/>
        <v>163.83028846153846</v>
      </c>
      <c r="FH91" s="287">
        <f t="shared" si="151"/>
        <v>3440.8879807692306</v>
      </c>
      <c r="FI91" s="287" t="str">
        <f t="shared" si="151"/>
        <v xml:space="preserve"> </v>
      </c>
      <c r="FJ91" s="287">
        <f t="shared" si="151"/>
        <v>42.986057692307689</v>
      </c>
      <c r="FK91" s="287" t="str">
        <f t="shared" si="151"/>
        <v xml:space="preserve"> </v>
      </c>
      <c r="FL91" s="287" t="str">
        <f t="shared" si="151"/>
        <v xml:space="preserve"> </v>
      </c>
      <c r="FM91" s="287">
        <f t="shared" si="151"/>
        <v>81.061538461538461</v>
      </c>
      <c r="FN91" s="287">
        <f t="shared" si="151"/>
        <v>198.02548076923077</v>
      </c>
      <c r="FO91" s="287">
        <f t="shared" si="151"/>
        <v>381.30048076923077</v>
      </c>
      <c r="FP91" s="287" t="str">
        <f t="shared" si="151"/>
        <v xml:space="preserve"> </v>
      </c>
      <c r="FQ91" s="287">
        <f t="shared" si="151"/>
        <v>94.563461538461539</v>
      </c>
      <c r="FR91" s="287">
        <f t="shared" si="151"/>
        <v>109.57307692307693</v>
      </c>
      <c r="FS91" s="287">
        <f t="shared" si="151"/>
        <v>56.05</v>
      </c>
      <c r="FT91" s="287">
        <f t="shared" si="151"/>
        <v>36</v>
      </c>
      <c r="FU91" s="287">
        <f t="shared" si="151"/>
        <v>27.670673076923077</v>
      </c>
      <c r="FV91" s="287">
        <f t="shared" si="151"/>
        <v>142.125</v>
      </c>
      <c r="FW91" s="287">
        <f t="shared" si="151"/>
        <v>34.386538461538464</v>
      </c>
      <c r="FX91" s="287" t="str">
        <f t="shared" si="151"/>
        <v xml:space="preserve"> </v>
      </c>
      <c r="FY91" s="287">
        <f t="shared" si="151"/>
        <v>52.433173076923076</v>
      </c>
      <c r="FZ91" s="287" t="str">
        <f t="shared" si="151"/>
        <v xml:space="preserve"> </v>
      </c>
      <c r="GA91" s="287">
        <f t="shared" si="151"/>
        <v>75.382692307692309</v>
      </c>
      <c r="GB91" s="287" t="str">
        <f t="shared" si="151"/>
        <v xml:space="preserve"> </v>
      </c>
      <c r="GC91" s="287">
        <f t="shared" si="151"/>
        <v>31.895673076923078</v>
      </c>
      <c r="GD91" s="287">
        <f t="shared" si="151"/>
        <v>288.98076923076923</v>
      </c>
      <c r="GE91" s="287" t="str">
        <f t="shared" si="151"/>
        <v xml:space="preserve"> </v>
      </c>
      <c r="GF91" s="287" t="str">
        <f t="shared" si="151"/>
        <v xml:space="preserve"> </v>
      </c>
      <c r="GG91" s="287">
        <f t="shared" si="151"/>
        <v>52.13942307692308</v>
      </c>
      <c r="GH91" s="287">
        <f t="shared" si="151"/>
        <v>26.046634615384615</v>
      </c>
      <c r="GI91" s="287">
        <f t="shared" si="151"/>
        <v>66.223557692307693</v>
      </c>
      <c r="GJ91" s="287">
        <f t="shared" si="151"/>
        <v>1056.4697115384615</v>
      </c>
      <c r="GK91" s="287" t="str">
        <f t="shared" si="151"/>
        <v xml:space="preserve"> </v>
      </c>
      <c r="GL91" s="287">
        <f t="shared" si="151"/>
        <v>94.097596153846155</v>
      </c>
      <c r="GM91" s="287" t="str">
        <f t="shared" si="151"/>
        <v xml:space="preserve"> </v>
      </c>
      <c r="GN91" s="287" t="str">
        <f t="shared" si="151"/>
        <v xml:space="preserve"> </v>
      </c>
      <c r="GO91" s="287">
        <f t="shared" si="151"/>
        <v>802.84038461538466</v>
      </c>
      <c r="GP91" s="287">
        <f t="shared" si="151"/>
        <v>40.251923076923077</v>
      </c>
      <c r="GQ91" s="287" t="str">
        <f t="shared" si="151"/>
        <v xml:space="preserve"> </v>
      </c>
      <c r="GR91" s="287" t="str">
        <f t="shared" si="151"/>
        <v xml:space="preserve"> </v>
      </c>
      <c r="GS91" s="287">
        <f t="shared" si="151"/>
        <v>604.53894230769231</v>
      </c>
      <c r="GT91" s="287">
        <f t="shared" si="151"/>
        <v>615.06682692307697</v>
      </c>
      <c r="GU91" s="287">
        <f t="shared" si="151"/>
        <v>94.18509615384616</v>
      </c>
      <c r="GV91" s="287" t="str">
        <f t="shared" ref="GV91:JG91" si="153">IF(GV69&gt;0,GV69/2080," ")</f>
        <v xml:space="preserve"> </v>
      </c>
      <c r="GW91" s="287">
        <f t="shared" si="153"/>
        <v>113.32451923076923</v>
      </c>
      <c r="GX91" s="287">
        <f t="shared" si="153"/>
        <v>112.09182692307692</v>
      </c>
      <c r="GY91" s="287" t="str">
        <f t="shared" si="153"/>
        <v xml:space="preserve"> </v>
      </c>
      <c r="GZ91" s="287" t="str">
        <f t="shared" si="153"/>
        <v xml:space="preserve"> </v>
      </c>
      <c r="HA91" s="287" t="str">
        <f t="shared" si="153"/>
        <v xml:space="preserve"> </v>
      </c>
      <c r="HB91" s="287" t="str">
        <f t="shared" si="153"/>
        <v xml:space="preserve"> </v>
      </c>
      <c r="HC91" s="287" t="str">
        <f t="shared" si="153"/>
        <v xml:space="preserve"> </v>
      </c>
      <c r="HD91" s="287">
        <f t="shared" si="153"/>
        <v>620.47692307692307</v>
      </c>
      <c r="HE91" s="287" t="str">
        <f t="shared" si="153"/>
        <v xml:space="preserve"> </v>
      </c>
      <c r="HF91" s="287">
        <f t="shared" si="153"/>
        <v>51.16346153846154</v>
      </c>
      <c r="HG91" s="287">
        <f t="shared" si="153"/>
        <v>68.02211538461539</v>
      </c>
      <c r="HH91" s="287">
        <f t="shared" si="153"/>
        <v>55.844711538461539</v>
      </c>
      <c r="HI91" s="287">
        <f t="shared" si="153"/>
        <v>3513.5134615384613</v>
      </c>
      <c r="HJ91" s="287">
        <f t="shared" si="153"/>
        <v>68.674519230769235</v>
      </c>
      <c r="HK91" s="287">
        <f t="shared" si="153"/>
        <v>50.280769230769231</v>
      </c>
      <c r="HL91" s="287">
        <f t="shared" si="153"/>
        <v>127.4514423076923</v>
      </c>
      <c r="HM91" s="287" t="str">
        <f t="shared" si="153"/>
        <v xml:space="preserve"> </v>
      </c>
      <c r="HN91" s="287">
        <f t="shared" si="153"/>
        <v>27.755288461538463</v>
      </c>
      <c r="HO91" s="287">
        <f t="shared" si="153"/>
        <v>137.95913461538461</v>
      </c>
      <c r="HP91" s="287" t="str">
        <f t="shared" si="153"/>
        <v xml:space="preserve"> </v>
      </c>
      <c r="HQ91" s="287">
        <f t="shared" si="153"/>
        <v>26.289903846153845</v>
      </c>
      <c r="HR91" s="287">
        <f t="shared" si="153"/>
        <v>189.67115384615386</v>
      </c>
      <c r="HS91" s="287">
        <f t="shared" si="153"/>
        <v>279.45240384615386</v>
      </c>
      <c r="HT91" s="287">
        <f t="shared" si="153"/>
        <v>59.931730769230768</v>
      </c>
      <c r="HU91" s="287" t="str">
        <f t="shared" si="153"/>
        <v xml:space="preserve"> </v>
      </c>
      <c r="HV91" s="287">
        <f t="shared" si="153"/>
        <v>123.03942307692307</v>
      </c>
      <c r="HW91" s="287">
        <f t="shared" si="153"/>
        <v>116.73990384615385</v>
      </c>
      <c r="HX91" s="287" t="str">
        <f t="shared" si="153"/>
        <v xml:space="preserve"> </v>
      </c>
      <c r="HY91" s="287">
        <f t="shared" si="153"/>
        <v>42.487499999999997</v>
      </c>
      <c r="HZ91" s="287">
        <f t="shared" si="153"/>
        <v>16.929807692307691</v>
      </c>
      <c r="IA91" s="287" t="str">
        <f t="shared" si="153"/>
        <v xml:space="preserve"> </v>
      </c>
      <c r="IB91" s="287">
        <f t="shared" si="153"/>
        <v>50.095192307692308</v>
      </c>
      <c r="IC91" s="287" t="str">
        <f t="shared" si="153"/>
        <v xml:space="preserve"> </v>
      </c>
      <c r="ID91" s="287">
        <f t="shared" si="153"/>
        <v>43.167307692307695</v>
      </c>
      <c r="IE91" s="287" t="str">
        <f t="shared" si="153"/>
        <v xml:space="preserve"> </v>
      </c>
      <c r="IF91" s="287">
        <f t="shared" si="153"/>
        <v>162.16923076923078</v>
      </c>
      <c r="IG91" s="287">
        <f t="shared" si="153"/>
        <v>436.70625000000001</v>
      </c>
      <c r="IH91" s="287">
        <f t="shared" si="153"/>
        <v>219.57259615384615</v>
      </c>
      <c r="II91" s="287">
        <f t="shared" si="153"/>
        <v>48.981250000000003</v>
      </c>
      <c r="IJ91" s="287">
        <f t="shared" si="153"/>
        <v>57.499519230769231</v>
      </c>
      <c r="IK91" s="287">
        <f t="shared" si="153"/>
        <v>3669.3620192307694</v>
      </c>
      <c r="IL91" s="287">
        <f t="shared" si="153"/>
        <v>46.789423076923079</v>
      </c>
      <c r="IM91" s="287" t="str">
        <f t="shared" si="153"/>
        <v xml:space="preserve"> </v>
      </c>
      <c r="IN91" s="287" t="str">
        <f t="shared" si="153"/>
        <v xml:space="preserve"> </v>
      </c>
      <c r="IO91" s="287">
        <f t="shared" si="153"/>
        <v>48.451442307692311</v>
      </c>
      <c r="IP91" s="287" t="str">
        <f t="shared" si="153"/>
        <v xml:space="preserve"> </v>
      </c>
      <c r="IQ91" s="287">
        <f t="shared" si="153"/>
        <v>45.75</v>
      </c>
      <c r="IR91" s="287" t="str">
        <f t="shared" si="153"/>
        <v xml:space="preserve"> </v>
      </c>
      <c r="IS91" s="287">
        <f t="shared" si="153"/>
        <v>55.605288461538464</v>
      </c>
      <c r="IT91" s="287">
        <f t="shared" si="153"/>
        <v>130.50721153846155</v>
      </c>
      <c r="IU91" s="287" t="str">
        <f t="shared" si="153"/>
        <v xml:space="preserve"> </v>
      </c>
      <c r="IV91" s="287">
        <f t="shared" si="153"/>
        <v>81.905288461538461</v>
      </c>
      <c r="IW91" s="287">
        <f t="shared" si="153"/>
        <v>216.06298076923076</v>
      </c>
      <c r="IX91" s="287">
        <f t="shared" si="153"/>
        <v>73.879807692307693</v>
      </c>
      <c r="IY91" s="287">
        <f t="shared" si="153"/>
        <v>90.252884615384616</v>
      </c>
      <c r="IZ91" s="287">
        <f t="shared" si="153"/>
        <v>98.663461538461533</v>
      </c>
      <c r="JA91" s="287">
        <f t="shared" si="153"/>
        <v>55.48317307692308</v>
      </c>
      <c r="JB91" s="287" t="str">
        <f t="shared" si="153"/>
        <v xml:space="preserve"> </v>
      </c>
      <c r="JC91" s="287">
        <f t="shared" si="153"/>
        <v>55.547115384615381</v>
      </c>
      <c r="JD91" s="287">
        <f t="shared" si="153"/>
        <v>25.839423076923076</v>
      </c>
      <c r="JE91" s="287" t="str">
        <f t="shared" si="153"/>
        <v xml:space="preserve"> </v>
      </c>
      <c r="JF91" s="287">
        <f t="shared" si="153"/>
        <v>34</v>
      </c>
      <c r="JG91" s="287">
        <f t="shared" si="153"/>
        <v>26.327884615384615</v>
      </c>
      <c r="JH91" s="287">
        <f t="shared" ref="JH91:LS91" si="154">IF(JH69&gt;0,JH69/2080," ")</f>
        <v>143.00240384615384</v>
      </c>
      <c r="JI91" s="287" t="str">
        <f t="shared" si="154"/>
        <v xml:space="preserve"> </v>
      </c>
      <c r="JJ91" s="287" t="str">
        <f t="shared" si="154"/>
        <v xml:space="preserve"> </v>
      </c>
      <c r="JK91" s="287" t="str">
        <f t="shared" si="154"/>
        <v xml:space="preserve"> </v>
      </c>
      <c r="JL91" s="287">
        <f t="shared" si="154"/>
        <v>32.874038461538461</v>
      </c>
      <c r="JM91" s="287" t="str">
        <f t="shared" si="154"/>
        <v xml:space="preserve"> </v>
      </c>
      <c r="JN91" s="287" t="str">
        <f t="shared" si="154"/>
        <v xml:space="preserve"> </v>
      </c>
      <c r="JO91" s="287">
        <f t="shared" si="154"/>
        <v>12.285576923076922</v>
      </c>
      <c r="JP91" s="287" t="str">
        <f t="shared" si="154"/>
        <v xml:space="preserve"> </v>
      </c>
      <c r="JQ91" s="287">
        <f t="shared" si="154"/>
        <v>53.560576923076923</v>
      </c>
      <c r="JR91" s="287" t="str">
        <f t="shared" si="154"/>
        <v xml:space="preserve"> </v>
      </c>
      <c r="JS91" s="287">
        <f t="shared" si="154"/>
        <v>47.10865384615385</v>
      </c>
      <c r="JT91" s="287">
        <f t="shared" si="154"/>
        <v>91.499519230769238</v>
      </c>
      <c r="JU91" s="287">
        <f t="shared" si="154"/>
        <v>72.010576923076925</v>
      </c>
      <c r="JV91" s="287" t="str">
        <f t="shared" si="154"/>
        <v xml:space="preserve"> </v>
      </c>
      <c r="JW91" s="287">
        <f t="shared" si="154"/>
        <v>31.282692307692308</v>
      </c>
      <c r="JX91" s="287" t="str">
        <f t="shared" si="154"/>
        <v xml:space="preserve"> </v>
      </c>
      <c r="JY91" s="287" t="str">
        <f t="shared" si="154"/>
        <v xml:space="preserve"> </v>
      </c>
      <c r="JZ91" s="287">
        <f t="shared" si="154"/>
        <v>292.37692307692305</v>
      </c>
      <c r="KA91" s="287" t="str">
        <f t="shared" si="154"/>
        <v xml:space="preserve"> </v>
      </c>
      <c r="KB91" s="287" t="str">
        <f t="shared" si="154"/>
        <v xml:space="preserve"> </v>
      </c>
      <c r="KC91" s="287" t="str">
        <f t="shared" si="154"/>
        <v xml:space="preserve"> </v>
      </c>
      <c r="KD91" s="287" t="str">
        <f t="shared" si="154"/>
        <v xml:space="preserve"> </v>
      </c>
      <c r="KE91" s="287" t="str">
        <f t="shared" si="154"/>
        <v xml:space="preserve"> </v>
      </c>
      <c r="KF91" s="287">
        <f t="shared" si="154"/>
        <v>60.63942307692308</v>
      </c>
      <c r="KG91" s="287">
        <f t="shared" si="154"/>
        <v>39.577884615384619</v>
      </c>
      <c r="KH91" s="287">
        <f t="shared" si="154"/>
        <v>1725.9557692307692</v>
      </c>
      <c r="KI91" s="287">
        <f t="shared" si="154"/>
        <v>22.400961538461537</v>
      </c>
      <c r="KJ91" s="287">
        <f t="shared" si="154"/>
        <v>33.691346153846155</v>
      </c>
      <c r="KK91" s="287">
        <f t="shared" si="154"/>
        <v>72.284615384615378</v>
      </c>
      <c r="KL91" s="287">
        <f t="shared" si="154"/>
        <v>1015.80625</v>
      </c>
      <c r="KM91" s="287" t="str">
        <f t="shared" si="154"/>
        <v xml:space="preserve"> </v>
      </c>
      <c r="KN91" s="287">
        <f t="shared" si="154"/>
        <v>97.209134615384613</v>
      </c>
      <c r="KO91" s="287" t="str">
        <f t="shared" si="154"/>
        <v xml:space="preserve"> </v>
      </c>
      <c r="KP91" s="287" t="str">
        <f t="shared" si="154"/>
        <v xml:space="preserve"> </v>
      </c>
      <c r="KQ91" s="287">
        <f t="shared" si="154"/>
        <v>34.957692307692305</v>
      </c>
      <c r="KR91" s="287">
        <f t="shared" si="154"/>
        <v>204.55576923076924</v>
      </c>
      <c r="KS91" s="287">
        <f t="shared" si="154"/>
        <v>3075.4966346153847</v>
      </c>
      <c r="KT91" s="287">
        <f t="shared" si="154"/>
        <v>28.717307692307692</v>
      </c>
      <c r="KU91" s="287">
        <f t="shared" si="154"/>
        <v>33.501923076923077</v>
      </c>
      <c r="KV91" s="287" t="str">
        <f t="shared" si="154"/>
        <v xml:space="preserve"> </v>
      </c>
      <c r="KW91" s="287">
        <f t="shared" si="154"/>
        <v>33.034134615384616</v>
      </c>
      <c r="KX91" s="287">
        <f t="shared" si="154"/>
        <v>14.643269230769231</v>
      </c>
      <c r="KY91" s="287">
        <f t="shared" si="154"/>
        <v>1013.5432692307693</v>
      </c>
      <c r="KZ91" s="287">
        <f t="shared" si="154"/>
        <v>275.30480769230769</v>
      </c>
      <c r="LA91" s="287">
        <f t="shared" si="154"/>
        <v>41</v>
      </c>
      <c r="LB91" s="287">
        <f t="shared" si="154"/>
        <v>16.183653846153845</v>
      </c>
      <c r="LC91" s="287" t="str">
        <f t="shared" si="154"/>
        <v xml:space="preserve"> </v>
      </c>
      <c r="LD91" s="287">
        <f t="shared" si="154"/>
        <v>827.65865384615381</v>
      </c>
      <c r="LE91" s="287" t="str">
        <f t="shared" si="154"/>
        <v xml:space="preserve"> </v>
      </c>
      <c r="LF91" s="287">
        <f t="shared" si="154"/>
        <v>40.412980769230771</v>
      </c>
      <c r="LG91" s="287">
        <f t="shared" si="154"/>
        <v>149.18028846153845</v>
      </c>
      <c r="LH91" s="287">
        <f t="shared" si="154"/>
        <v>36.665384615384617</v>
      </c>
      <c r="LI91" s="287">
        <f t="shared" si="154"/>
        <v>44.95384615384615</v>
      </c>
      <c r="LJ91" s="287" t="str">
        <f t="shared" si="154"/>
        <v xml:space="preserve"> </v>
      </c>
      <c r="LK91" s="287">
        <f t="shared" si="154"/>
        <v>361.77259615384617</v>
      </c>
      <c r="LL91" s="287">
        <f t="shared" si="154"/>
        <v>83.990384615384613</v>
      </c>
      <c r="LM91" s="287" t="str">
        <f t="shared" si="154"/>
        <v xml:space="preserve"> </v>
      </c>
      <c r="LN91" s="287">
        <f t="shared" si="154"/>
        <v>621.16057692307697</v>
      </c>
      <c r="LO91" s="287">
        <f t="shared" si="154"/>
        <v>662.46057692307693</v>
      </c>
      <c r="LP91" s="287">
        <f t="shared" si="154"/>
        <v>87.942788461538456</v>
      </c>
      <c r="LQ91" s="287">
        <f t="shared" si="154"/>
        <v>13.022115384615384</v>
      </c>
      <c r="LR91" s="287">
        <f t="shared" si="154"/>
        <v>32.119230769230768</v>
      </c>
      <c r="LS91" s="287">
        <f t="shared" si="154"/>
        <v>121.88269230769231</v>
      </c>
      <c r="LT91" s="287">
        <f t="shared" ref="LT91:MP91" si="155">IF(LT69&gt;0,LT69/2080," ")</f>
        <v>122.66057692307692</v>
      </c>
      <c r="LU91" s="287">
        <f t="shared" si="155"/>
        <v>113.94230769230769</v>
      </c>
      <c r="LV91" s="287" t="str">
        <f t="shared" si="155"/>
        <v xml:space="preserve"> </v>
      </c>
      <c r="LW91" s="287">
        <f t="shared" si="155"/>
        <v>107.6735576923077</v>
      </c>
      <c r="LX91" s="287">
        <f t="shared" si="155"/>
        <v>58.359134615384619</v>
      </c>
      <c r="LY91" s="287" t="str">
        <f t="shared" si="155"/>
        <v xml:space="preserve"> </v>
      </c>
      <c r="LZ91" s="287">
        <f t="shared" si="155"/>
        <v>37.921634615384619</v>
      </c>
      <c r="MA91" s="287">
        <f t="shared" si="155"/>
        <v>382.0995192307692</v>
      </c>
      <c r="MB91" s="287" t="str">
        <f t="shared" si="155"/>
        <v xml:space="preserve"> </v>
      </c>
      <c r="MC91" s="287">
        <f t="shared" si="155"/>
        <v>83.303846153846152</v>
      </c>
      <c r="MD91" s="287" t="str">
        <f t="shared" si="155"/>
        <v xml:space="preserve"> </v>
      </c>
      <c r="ME91" s="287" t="str">
        <f t="shared" si="155"/>
        <v xml:space="preserve"> </v>
      </c>
      <c r="MF91" s="287">
        <f t="shared" si="155"/>
        <v>30.288942307692309</v>
      </c>
      <c r="MG91" s="287" t="str">
        <f t="shared" si="155"/>
        <v xml:space="preserve"> </v>
      </c>
      <c r="MH91" s="287" t="str">
        <f t="shared" si="155"/>
        <v xml:space="preserve"> </v>
      </c>
      <c r="MI91" s="287">
        <f t="shared" si="155"/>
        <v>24.372115384615384</v>
      </c>
      <c r="MJ91" s="287" t="str">
        <f t="shared" si="155"/>
        <v xml:space="preserve"> </v>
      </c>
      <c r="MK91" s="287">
        <f t="shared" si="155"/>
        <v>638.42163461538462</v>
      </c>
      <c r="ML91" s="287">
        <f t="shared" si="155"/>
        <v>41.106250000000003</v>
      </c>
      <c r="MM91" s="287">
        <f t="shared" si="155"/>
        <v>13</v>
      </c>
      <c r="MN91" s="287">
        <f t="shared" si="155"/>
        <v>57.89182692307692</v>
      </c>
      <c r="MO91" s="287">
        <f t="shared" si="155"/>
        <v>68.022596153846152</v>
      </c>
      <c r="MP91" s="287">
        <f t="shared" si="155"/>
        <v>33.434134615384615</v>
      </c>
      <c r="MR91" s="346">
        <f t="shared" si="50"/>
        <v>12.285576923076922</v>
      </c>
      <c r="MS91" s="346">
        <f t="shared" si="51"/>
        <v>5454.2875000000004</v>
      </c>
      <c r="MT91" s="286">
        <f t="shared" si="52"/>
        <v>72.010576923076925</v>
      </c>
      <c r="MU91" s="772">
        <f t="shared" si="53"/>
        <v>213</v>
      </c>
    </row>
    <row r="92" spans="1:359" s="99" customFormat="1" ht="29" x14ac:dyDescent="0.35">
      <c r="A92" s="101" t="s">
        <v>251</v>
      </c>
      <c r="B92" s="102"/>
      <c r="C92" s="102" t="s">
        <v>2</v>
      </c>
      <c r="D92" s="69" t="s">
        <v>237</v>
      </c>
      <c r="E92" s="286">
        <f t="shared" si="15"/>
        <v>9.4734441797469842</v>
      </c>
      <c r="F92" s="352"/>
      <c r="G92" s="729">
        <f t="shared" ref="G92:M92" si="156">IF(G89&lt;&gt;" ",IF(G27&gt;0,G89/G27*1000," ")," ")</f>
        <v>7.3056572320054594</v>
      </c>
      <c r="H92" s="910">
        <f t="shared" ref="H92" si="157">IF(H89&lt;&gt;" ",IF(H27&gt;0,H89/H27*1000," ")," ")</f>
        <v>6.7962142569472412</v>
      </c>
      <c r="I92" s="859">
        <f t="shared" ref="I92" si="158">IF(I89&lt;&gt;" ",IF(I27&gt;0,I89/I27*1000," ")," ")</f>
        <v>8.6250787034021581</v>
      </c>
      <c r="J92" s="775" t="str">
        <f t="shared" ref="J92:L92" si="159">IF(J89&lt;&gt;" ",IF(J27&gt;0,J89/J27*1000," ")," ")</f>
        <v xml:space="preserve"> </v>
      </c>
      <c r="K92" s="775">
        <f t="shared" ref="K92" si="160">IF(K89&lt;&gt;" ",IF(K27&gt;0,K89/K27*1000," ")," ")</f>
        <v>14.053352515869477</v>
      </c>
      <c r="L92" s="775">
        <f t="shared" si="159"/>
        <v>6.232332211301487</v>
      </c>
      <c r="M92" s="729">
        <f t="shared" si="156"/>
        <v>11.233082243148795</v>
      </c>
      <c r="N92" s="729">
        <f t="shared" ref="N92:Y92" si="161">IF(N89&lt;&gt;" ",IF(N27&gt;0,N89/N27*1000," ")," ")</f>
        <v>9.7190639393609697</v>
      </c>
      <c r="O92" s="775">
        <f t="shared" ref="O92:Q92" si="162">IF(O89&lt;&gt;" ",IF(O27&gt;0,O89/O27*1000," ")," ")</f>
        <v>9.5091241347723621</v>
      </c>
      <c r="P92" s="859">
        <f t="shared" si="162"/>
        <v>10.957140986346378</v>
      </c>
      <c r="Q92" s="859">
        <f t="shared" si="162"/>
        <v>12.440641048837175</v>
      </c>
      <c r="R92" s="859" t="str">
        <f t="shared" ref="R92" si="163">IF(R89&lt;&gt;" ",IF(R27&gt;0,R89/R27*1000," ")," ")</f>
        <v xml:space="preserve"> </v>
      </c>
      <c r="S92" s="729" t="str">
        <f t="shared" ref="S92" si="164">IF(S89&lt;&gt;" ",IF(S27&gt;0,S89/S27*1000," ")," ")</f>
        <v xml:space="preserve"> </v>
      </c>
      <c r="T92" s="729">
        <f t="shared" si="161"/>
        <v>7.7123486347172081</v>
      </c>
      <c r="U92" s="859"/>
      <c r="V92" s="672">
        <f t="shared" si="161"/>
        <v>9.031448966113846</v>
      </c>
      <c r="W92" s="813">
        <f t="shared" ref="W92" si="165">IF(W89&lt;&gt;" ",IF(W27&gt;0,W89/W27*1000," ")," ")</f>
        <v>13.663502892550898</v>
      </c>
      <c r="X92" s="672">
        <f t="shared" si="161"/>
        <v>12.231746359894188</v>
      </c>
      <c r="Y92" s="729">
        <f t="shared" si="161"/>
        <v>11.217505039469431</v>
      </c>
      <c r="Z92" s="729">
        <f t="shared" ref="Z92:AB92" si="166">IF(Z89&lt;&gt;" ",IF(Z27&gt;0,Z89/Z27*1000," ")," ")</f>
        <v>14.025079944479804</v>
      </c>
      <c r="AA92" s="775" t="str">
        <f t="shared" si="166"/>
        <v xml:space="preserve"> </v>
      </c>
      <c r="AB92" s="910" t="str">
        <f t="shared" si="166"/>
        <v xml:space="preserve"> </v>
      </c>
      <c r="AC92" s="775">
        <f t="shared" ref="AC92" si="167">IF(AC89&lt;&gt;" ",IF(AC27&gt;0,AC89/AC27*1000," ")," ")</f>
        <v>8.2597909322027387</v>
      </c>
      <c r="AD92" s="288">
        <f t="shared" ref="AD92:BQ92" si="168">IF(AD89&lt;&gt;" ",IF(AD27&gt;0,AD89/AD27*1000," ")," ")</f>
        <v>3.6782378842374301</v>
      </c>
      <c r="AE92" s="288">
        <f t="shared" ref="AE92:AH92" si="169">IF(AE89&lt;&gt;" ",IF(AE27&gt;0,AE89/AE27*1000," ")," ")</f>
        <v>8.3368291741091038</v>
      </c>
      <c r="AF92" s="672">
        <f>IF(AF89&lt;&gt;" ",IF(AF27&gt;0,AF89/AF27*1000," ")," ")</f>
        <v>11.720762772675087</v>
      </c>
      <c r="AG92" s="775" t="str">
        <f t="shared" ref="AG92" si="170">IF(AG89&lt;&gt;" ",IF(AG27&gt;0,AG89/AG27*1000," ")," ")</f>
        <v xml:space="preserve"> </v>
      </c>
      <c r="AH92" s="643">
        <f t="shared" si="169"/>
        <v>13.990206653250132</v>
      </c>
      <c r="AI92" s="288" t="str">
        <f t="shared" ref="AI92:AJ92" si="171">IF(AI89&lt;&gt;" ",IF(AI27&gt;0,AI89/AI27*1000," ")," ")</f>
        <v xml:space="preserve"> </v>
      </c>
      <c r="AJ92" s="288">
        <f t="shared" si="171"/>
        <v>6.2868378947541608</v>
      </c>
      <c r="AK92" s="729">
        <f>IF(AK89&lt;&gt;" ",IF(AK27&gt;0,AK89/AK27*1000," ")," ")</f>
        <v>9.1748740605627823</v>
      </c>
      <c r="AL92" s="288">
        <f t="shared" si="168"/>
        <v>9.6174861499347539</v>
      </c>
      <c r="AM92" s="288" t="str">
        <f t="shared" ref="AM92:AR92" si="172">IF(AM89&lt;&gt;" ",IF(AM27&gt;0,AM89/AM27*1000," ")," ")</f>
        <v xml:space="preserve"> </v>
      </c>
      <c r="AN92" s="288">
        <f t="shared" si="172"/>
        <v>15.470624238610284</v>
      </c>
      <c r="AO92" s="589">
        <f t="shared" ref="AO92:AP92" si="173">IF(AO89&lt;&gt;" ",IF(AO27&gt;0,AO89/AO27*1000," ")," ")</f>
        <v>9.3999138116785179</v>
      </c>
      <c r="AP92" s="859">
        <f t="shared" si="173"/>
        <v>12.199330321856525</v>
      </c>
      <c r="AQ92" s="288" t="str">
        <f t="shared" ref="AQ92" si="174">IF(AQ89&lt;&gt;" ",IF(AQ27&gt;0,AQ89/AQ27*1000," ")," ")</f>
        <v xml:space="preserve"> </v>
      </c>
      <c r="AR92" s="288">
        <f t="shared" si="172"/>
        <v>7.5945378151260501</v>
      </c>
      <c r="AS92" s="565">
        <f>IF(AS89&lt;&gt;" ",IF(AS27&gt;0,AS89/AS27*1000," ")," ")</f>
        <v>12.308927502748743</v>
      </c>
      <c r="AT92" s="288">
        <f t="shared" ref="AT92:AU92" si="175">IF(AT89&lt;&gt;" ",IF(AT27&gt;0,AT89/AT27*1000," ")," ")</f>
        <v>3.704856653859149</v>
      </c>
      <c r="AU92" s="643">
        <f t="shared" si="175"/>
        <v>10.731625154852697</v>
      </c>
      <c r="AV92" s="565">
        <f t="shared" ref="AV92:AX92" si="176">IF(AV89&lt;&gt;" ",IF(AV27&gt;0,AV89/AV27*1000," ")," ")</f>
        <v>7.5856444961436154</v>
      </c>
      <c r="AW92" s="729" t="str">
        <f t="shared" si="176"/>
        <v xml:space="preserve"> </v>
      </c>
      <c r="AX92" s="729">
        <f t="shared" si="176"/>
        <v>7.1274410059701028</v>
      </c>
      <c r="AY92" s="460" t="str">
        <f t="shared" si="168"/>
        <v xml:space="preserve"> </v>
      </c>
      <c r="AZ92" s="538">
        <f t="shared" ref="AZ92" si="177">IF(AZ89&lt;&gt;" ",IF(AZ27&gt;0,AZ89/AZ27*1000," ")," ")</f>
        <v>22.489246995050671</v>
      </c>
      <c r="BA92" s="288">
        <f t="shared" si="168"/>
        <v>13.954934543040055</v>
      </c>
      <c r="BB92" s="288">
        <f t="shared" si="168"/>
        <v>13.810617372764419</v>
      </c>
      <c r="BC92" s="288">
        <f t="shared" ref="BC92:BF92" si="178">IF(BC89&lt;&gt;" ",IF(BC27&gt;0,BC89/BC27*1000," ")," ")</f>
        <v>12.831344138279198</v>
      </c>
      <c r="BD92" s="672" t="str">
        <f t="shared" ref="BD92" si="179">IF(BD89&lt;&gt;" ",IF(BD27&gt;0,BD89/BD27*1000," ")," ")</f>
        <v xml:space="preserve"> </v>
      </c>
      <c r="BE92" s="288">
        <f t="shared" si="178"/>
        <v>8.5000000863136016</v>
      </c>
      <c r="BF92" s="775" t="str">
        <f t="shared" si="178"/>
        <v xml:space="preserve"> </v>
      </c>
      <c r="BG92" s="288">
        <f t="shared" si="168"/>
        <v>8.6541556590469177</v>
      </c>
      <c r="BH92" s="288" t="str">
        <f t="shared" si="168"/>
        <v xml:space="preserve"> </v>
      </c>
      <c r="BI92" s="288">
        <f t="shared" si="168"/>
        <v>9.1328686438643381</v>
      </c>
      <c r="BJ92" s="288">
        <f t="shared" si="168"/>
        <v>4.8280512210749951</v>
      </c>
      <c r="BK92" s="288">
        <f t="shared" si="168"/>
        <v>9.4641678223136942</v>
      </c>
      <c r="BL92" s="288" t="str">
        <f t="shared" si="168"/>
        <v xml:space="preserve"> </v>
      </c>
      <c r="BM92" s="288" t="str">
        <f t="shared" si="168"/>
        <v xml:space="preserve"> </v>
      </c>
      <c r="BN92" s="288">
        <f t="shared" si="168"/>
        <v>13.159771140454717</v>
      </c>
      <c r="BO92" s="288" t="str">
        <f t="shared" si="168"/>
        <v xml:space="preserve"> </v>
      </c>
      <c r="BP92" s="859" t="str">
        <f t="shared" si="168"/>
        <v xml:space="preserve"> </v>
      </c>
      <c r="BQ92" s="288" t="str">
        <f t="shared" si="168"/>
        <v xml:space="preserve"> </v>
      </c>
      <c r="BR92" s="288">
        <f t="shared" ref="BR92" si="180">IF(BR89&lt;&gt;" ",IF(BR27&gt;0,BR89/BR27*1000," ")," ")</f>
        <v>7.5318376289634941</v>
      </c>
      <c r="BS92" s="288">
        <f t="shared" ref="BS92:EH92" si="181">IF(BS89&lt;&gt;" ",IF(BS27&gt;0,BS89/BS27*1000," ")," ")</f>
        <v>6.3698234465826626</v>
      </c>
      <c r="BT92" s="288" t="str">
        <f t="shared" si="181"/>
        <v xml:space="preserve"> </v>
      </c>
      <c r="BU92" s="288" t="str">
        <f t="shared" si="181"/>
        <v xml:space="preserve"> </v>
      </c>
      <c r="BV92" s="288" t="str">
        <f t="shared" ref="BV92" si="182">IF(BV89&lt;&gt;" ",IF(BV27&gt;0,BV89/BV27*1000," ")," ")</f>
        <v xml:space="preserve"> </v>
      </c>
      <c r="BW92" s="288" t="str">
        <f t="shared" si="181"/>
        <v xml:space="preserve"> </v>
      </c>
      <c r="BX92" s="288" t="str">
        <f t="shared" si="181"/>
        <v xml:space="preserve"> </v>
      </c>
      <c r="BY92" s="288">
        <f t="shared" si="181"/>
        <v>13.810971557066194</v>
      </c>
      <c r="BZ92" s="288">
        <f t="shared" si="181"/>
        <v>3.9307767737073513</v>
      </c>
      <c r="CA92" s="288">
        <f t="shared" si="181"/>
        <v>1.0527505588556281</v>
      </c>
      <c r="CB92" s="288">
        <f t="shared" si="181"/>
        <v>10.530824255657322</v>
      </c>
      <c r="CC92" s="288">
        <f t="shared" si="181"/>
        <v>0.85782287619520003</v>
      </c>
      <c r="CD92" s="288">
        <f t="shared" si="181"/>
        <v>4.5173486881335716</v>
      </c>
      <c r="CE92" s="288">
        <f t="shared" si="181"/>
        <v>5.6973133479495601</v>
      </c>
      <c r="CF92" s="565">
        <f>IF(CF89&lt;&gt;" ",IF(CF27&gt;0,CF89/CF27*1000," ")," ")</f>
        <v>7.435405802347999</v>
      </c>
      <c r="CG92" s="288">
        <f t="shared" si="181"/>
        <v>0.54474708171206232</v>
      </c>
      <c r="CH92" s="288">
        <f t="shared" si="181"/>
        <v>6.3580040744429818</v>
      </c>
      <c r="CI92" s="288" t="str">
        <f t="shared" si="181"/>
        <v xml:space="preserve"> </v>
      </c>
      <c r="CJ92" s="288">
        <f t="shared" si="181"/>
        <v>9.7143430034069347</v>
      </c>
      <c r="CK92" s="288" t="str">
        <f t="shared" si="181"/>
        <v xml:space="preserve"> </v>
      </c>
      <c r="CL92" s="288">
        <f t="shared" si="181"/>
        <v>13.542812636107554</v>
      </c>
      <c r="CM92" s="288" t="str">
        <f t="shared" si="181"/>
        <v xml:space="preserve"> </v>
      </c>
      <c r="CN92" s="288" t="str">
        <f t="shared" si="181"/>
        <v xml:space="preserve"> </v>
      </c>
      <c r="CO92" s="288">
        <f t="shared" si="181"/>
        <v>6.3412769724076181</v>
      </c>
      <c r="CP92" s="288" t="str">
        <f t="shared" si="181"/>
        <v xml:space="preserve"> </v>
      </c>
      <c r="CQ92" s="288">
        <f t="shared" ref="CQ92" si="183">IF(CQ89&lt;&gt;" ",IF(CQ27&gt;0,CQ89/CQ27*1000," ")," ")</f>
        <v>8.5958426619154196</v>
      </c>
      <c r="CR92" s="288" t="str">
        <f t="shared" si="181"/>
        <v xml:space="preserve"> </v>
      </c>
      <c r="CS92" s="288" t="str">
        <f t="shared" si="181"/>
        <v xml:space="preserve"> </v>
      </c>
      <c r="CT92" s="288">
        <f t="shared" si="181"/>
        <v>15.792101657027352</v>
      </c>
      <c r="CU92" s="288">
        <f t="shared" si="181"/>
        <v>11.969440390338827</v>
      </c>
      <c r="CV92" s="775" t="str">
        <f t="shared" si="181"/>
        <v xml:space="preserve"> </v>
      </c>
      <c r="CW92" s="288">
        <f t="shared" si="181"/>
        <v>8.3552891125931161</v>
      </c>
      <c r="CX92" s="288">
        <f t="shared" si="181"/>
        <v>9.1038665914824293</v>
      </c>
      <c r="CY92" s="288" t="str">
        <f t="shared" si="181"/>
        <v xml:space="preserve"> </v>
      </c>
      <c r="CZ92" s="288" t="str">
        <f t="shared" si="181"/>
        <v xml:space="preserve"> </v>
      </c>
      <c r="DA92" s="288" t="str">
        <f t="shared" si="181"/>
        <v xml:space="preserve"> </v>
      </c>
      <c r="DB92" s="288">
        <f t="shared" si="181"/>
        <v>13.782055377852398</v>
      </c>
      <c r="DC92" s="288" t="str">
        <f t="shared" si="181"/>
        <v xml:space="preserve"> </v>
      </c>
      <c r="DD92" s="288" t="str">
        <f t="shared" si="181"/>
        <v xml:space="preserve"> </v>
      </c>
      <c r="DE92" s="288">
        <f t="shared" si="181"/>
        <v>14.218026154253117</v>
      </c>
      <c r="DF92" s="288" t="str">
        <f t="shared" si="181"/>
        <v xml:space="preserve"> </v>
      </c>
      <c r="DG92" s="859" t="str">
        <f t="shared" ref="DG92" si="184">IF(DG89&lt;&gt;" ",IF(DG27&gt;0,DG89/DG27*1000," ")," ")</f>
        <v xml:space="preserve"> </v>
      </c>
      <c r="DH92" s="288">
        <f t="shared" si="181"/>
        <v>3.4395913057142327</v>
      </c>
      <c r="DI92" s="288" t="str">
        <f t="shared" si="181"/>
        <v xml:space="preserve"> </v>
      </c>
      <c r="DJ92" s="288">
        <f t="shared" si="181"/>
        <v>9.3686881272139999</v>
      </c>
      <c r="DK92" s="288">
        <f t="shared" si="181"/>
        <v>7.7798086581160426</v>
      </c>
      <c r="DL92" s="288" t="str">
        <f t="shared" si="181"/>
        <v xml:space="preserve"> </v>
      </c>
      <c r="DM92" s="288" t="str">
        <f t="shared" si="181"/>
        <v xml:space="preserve"> </v>
      </c>
      <c r="DN92" s="288">
        <f t="shared" si="181"/>
        <v>7.3255747236353903</v>
      </c>
      <c r="DO92" s="288" t="str">
        <f t="shared" si="181"/>
        <v xml:space="preserve"> </v>
      </c>
      <c r="DP92" s="288">
        <f t="shared" si="181"/>
        <v>3.2526318493737225</v>
      </c>
      <c r="DQ92" s="288">
        <f t="shared" si="181"/>
        <v>9.2891888286159858</v>
      </c>
      <c r="DR92" s="288" t="str">
        <f t="shared" si="181"/>
        <v xml:space="preserve"> </v>
      </c>
      <c r="DS92" s="288">
        <f t="shared" si="181"/>
        <v>13.791444745658989</v>
      </c>
      <c r="DT92" s="288">
        <f t="shared" si="181"/>
        <v>0.78262300066753299</v>
      </c>
      <c r="DU92" s="288" t="str">
        <f t="shared" si="181"/>
        <v xml:space="preserve"> </v>
      </c>
      <c r="DV92" s="288">
        <f t="shared" si="181"/>
        <v>10.532962756711067</v>
      </c>
      <c r="DW92" s="288">
        <f t="shared" si="181"/>
        <v>10.966464576650443</v>
      </c>
      <c r="DX92" s="288">
        <f t="shared" si="181"/>
        <v>2.8358385553286012</v>
      </c>
      <c r="DY92" s="288">
        <f t="shared" si="181"/>
        <v>4.6999771751427382</v>
      </c>
      <c r="DZ92" s="288" t="str">
        <f t="shared" si="181"/>
        <v xml:space="preserve"> </v>
      </c>
      <c r="EA92" s="288">
        <f t="shared" si="181"/>
        <v>4.9609742905900021</v>
      </c>
      <c r="EB92" s="288">
        <f t="shared" si="181"/>
        <v>5.1771388677329266</v>
      </c>
      <c r="EC92" s="288">
        <f t="shared" si="181"/>
        <v>5.7491170597263714</v>
      </c>
      <c r="ED92" s="288">
        <f t="shared" si="181"/>
        <v>8.0417102141270771</v>
      </c>
      <c r="EE92" s="288">
        <f t="shared" si="181"/>
        <v>8.4937128283902474</v>
      </c>
      <c r="EF92" s="288" t="str">
        <f t="shared" si="181"/>
        <v xml:space="preserve"> </v>
      </c>
      <c r="EG92" s="288" t="str">
        <f t="shared" si="181"/>
        <v xml:space="preserve"> </v>
      </c>
      <c r="EH92" s="288" t="str">
        <f t="shared" si="181"/>
        <v xml:space="preserve"> </v>
      </c>
      <c r="EI92" s="288">
        <f t="shared" ref="EI92:GU92" si="185">IF(EI89&lt;&gt;" ",IF(EI27&gt;0,EI89/EI27*1000," ")," ")</f>
        <v>21.796119868739886</v>
      </c>
      <c r="EJ92" s="288" t="str">
        <f t="shared" si="185"/>
        <v xml:space="preserve"> </v>
      </c>
      <c r="EK92" s="288">
        <f t="shared" si="185"/>
        <v>8.3251584447551004</v>
      </c>
      <c r="EL92" s="288" t="str">
        <f t="shared" si="185"/>
        <v xml:space="preserve"> </v>
      </c>
      <c r="EM92" s="288" t="str">
        <f t="shared" si="185"/>
        <v xml:space="preserve"> </v>
      </c>
      <c r="EN92" s="288" t="str">
        <f t="shared" si="185"/>
        <v xml:space="preserve"> </v>
      </c>
      <c r="EO92" s="288" t="str">
        <f t="shared" si="185"/>
        <v xml:space="preserve"> </v>
      </c>
      <c r="EP92" s="288" t="str">
        <f t="shared" si="185"/>
        <v xml:space="preserve"> </v>
      </c>
      <c r="EQ92" s="288" t="str">
        <f t="shared" si="185"/>
        <v xml:space="preserve"> </v>
      </c>
      <c r="ER92" s="288">
        <f t="shared" si="185"/>
        <v>8.5050788029157705</v>
      </c>
      <c r="ES92" s="288" t="str">
        <f t="shared" si="185"/>
        <v xml:space="preserve"> </v>
      </c>
      <c r="ET92" s="288" t="str">
        <f t="shared" si="185"/>
        <v xml:space="preserve"> </v>
      </c>
      <c r="EU92" s="288" t="str">
        <f t="shared" si="185"/>
        <v xml:space="preserve"> </v>
      </c>
      <c r="EV92" s="288">
        <f t="shared" si="185"/>
        <v>8.2401051747160583</v>
      </c>
      <c r="EW92" s="288">
        <f t="shared" si="185"/>
        <v>17.015096648329951</v>
      </c>
      <c r="EX92" s="288">
        <f t="shared" si="185"/>
        <v>10.88166854795433</v>
      </c>
      <c r="EY92" s="288">
        <f t="shared" si="185"/>
        <v>10.494494763049451</v>
      </c>
      <c r="EZ92" s="775" t="str">
        <f t="shared" ref="EZ92" si="186">IF(EZ89&lt;&gt;" ",IF(EZ27&gt;0,EZ89/EZ27*1000," ")," ")</f>
        <v xml:space="preserve"> </v>
      </c>
      <c r="FA92" s="288">
        <f t="shared" si="185"/>
        <v>8.2038565707206033</v>
      </c>
      <c r="FB92" s="288">
        <f t="shared" si="185"/>
        <v>9.1994808276905164</v>
      </c>
      <c r="FC92" s="288" t="str">
        <f t="shared" si="185"/>
        <v xml:space="preserve"> </v>
      </c>
      <c r="FD92" s="288" t="str">
        <f t="shared" si="185"/>
        <v xml:space="preserve"> </v>
      </c>
      <c r="FE92" s="288">
        <f t="shared" si="185"/>
        <v>15.647085496278693</v>
      </c>
      <c r="FF92" s="288" t="str">
        <f t="shared" si="185"/>
        <v xml:space="preserve"> </v>
      </c>
      <c r="FG92" s="288">
        <f t="shared" si="185"/>
        <v>13.79310994506384</v>
      </c>
      <c r="FH92" s="288">
        <f t="shared" si="185"/>
        <v>11.867204715437291</v>
      </c>
      <c r="FI92" s="288">
        <f t="shared" si="185"/>
        <v>13.634699926398916</v>
      </c>
      <c r="FJ92" s="288">
        <f t="shared" si="185"/>
        <v>13.329889678701511</v>
      </c>
      <c r="FK92" s="288" t="str">
        <f t="shared" si="185"/>
        <v xml:space="preserve"> </v>
      </c>
      <c r="FL92" s="288" t="str">
        <f t="shared" si="185"/>
        <v xml:space="preserve"> </v>
      </c>
      <c r="FM92" s="288" t="str">
        <f t="shared" si="185"/>
        <v xml:space="preserve"> </v>
      </c>
      <c r="FN92" s="288">
        <f t="shared" si="185"/>
        <v>8.3413477423257376</v>
      </c>
      <c r="FO92" s="288">
        <f t="shared" si="185"/>
        <v>22.310538067829203</v>
      </c>
      <c r="FP92" s="288">
        <f t="shared" si="185"/>
        <v>1.3804495267409833</v>
      </c>
      <c r="FQ92" s="288">
        <f t="shared" si="185"/>
        <v>12.685641481111825</v>
      </c>
      <c r="FR92" s="288">
        <f t="shared" si="185"/>
        <v>7.9860385312151632</v>
      </c>
      <c r="FS92" s="288">
        <f t="shared" si="185"/>
        <v>6.0452788365750028</v>
      </c>
      <c r="FT92" s="288">
        <f t="shared" si="185"/>
        <v>9.8481012658227858</v>
      </c>
      <c r="FU92" s="288" t="str">
        <f t="shared" si="185"/>
        <v xml:space="preserve"> </v>
      </c>
      <c r="FV92" s="288" t="str">
        <f t="shared" si="185"/>
        <v xml:space="preserve"> </v>
      </c>
      <c r="FW92" s="288">
        <f t="shared" si="185"/>
        <v>1.6808727213998225</v>
      </c>
      <c r="FX92" s="288" t="str">
        <f t="shared" si="185"/>
        <v xml:space="preserve"> </v>
      </c>
      <c r="FY92" s="288">
        <f t="shared" si="185"/>
        <v>3.2057923293330375</v>
      </c>
      <c r="FZ92" s="288" t="str">
        <f t="shared" si="185"/>
        <v xml:space="preserve"> </v>
      </c>
      <c r="GA92" s="288" t="str">
        <f t="shared" si="185"/>
        <v xml:space="preserve"> </v>
      </c>
      <c r="GB92" s="288" t="str">
        <f t="shared" si="185"/>
        <v xml:space="preserve"> </v>
      </c>
      <c r="GC92" s="288" t="str">
        <f t="shared" si="185"/>
        <v xml:space="preserve"> </v>
      </c>
      <c r="GD92" s="288">
        <f t="shared" si="185"/>
        <v>13.49687643262045</v>
      </c>
      <c r="GE92" s="288" t="str">
        <f t="shared" si="185"/>
        <v xml:space="preserve"> </v>
      </c>
      <c r="GF92" s="288" t="str">
        <f t="shared" si="185"/>
        <v xml:space="preserve"> </v>
      </c>
      <c r="GG92" s="288">
        <f t="shared" si="185"/>
        <v>10.932202887556009</v>
      </c>
      <c r="GH92" s="288" t="str">
        <f t="shared" si="185"/>
        <v xml:space="preserve"> </v>
      </c>
      <c r="GI92" s="288">
        <f t="shared" si="185"/>
        <v>5.7690990877104271</v>
      </c>
      <c r="GJ92" s="288">
        <f t="shared" si="185"/>
        <v>7.8576302334411094</v>
      </c>
      <c r="GK92" s="288">
        <f t="shared" si="185"/>
        <v>7.7039351366484272</v>
      </c>
      <c r="GL92" s="288">
        <f t="shared" si="185"/>
        <v>8.6052522746071141</v>
      </c>
      <c r="GM92" s="288" t="str">
        <f t="shared" si="185"/>
        <v xml:space="preserve"> </v>
      </c>
      <c r="GN92" s="288" t="str">
        <f t="shared" si="185"/>
        <v xml:space="preserve"> </v>
      </c>
      <c r="GO92" s="288" t="str">
        <f t="shared" si="185"/>
        <v xml:space="preserve"> </v>
      </c>
      <c r="GP92" s="288">
        <f t="shared" si="185"/>
        <v>21.856027414408214</v>
      </c>
      <c r="GQ92" s="288" t="str">
        <f t="shared" si="185"/>
        <v xml:space="preserve"> </v>
      </c>
      <c r="GR92" s="288">
        <f t="shared" si="185"/>
        <v>9.4028111490839255</v>
      </c>
      <c r="GS92" s="288">
        <f t="shared" si="185"/>
        <v>18.21208389805296</v>
      </c>
      <c r="GT92" s="288">
        <f t="shared" si="185"/>
        <v>12.439107612684346</v>
      </c>
      <c r="GU92" s="288">
        <f t="shared" si="185"/>
        <v>4.9875719518576664</v>
      </c>
      <c r="GV92" s="288">
        <f t="shared" ref="GV92:JG92" si="187">IF(GV89&lt;&gt;" ",IF(GV27&gt;0,GV89/GV27*1000," ")," ")</f>
        <v>9.0761519182571817</v>
      </c>
      <c r="GW92" s="288">
        <f t="shared" si="187"/>
        <v>8.7948069986873669</v>
      </c>
      <c r="GX92" s="288">
        <f t="shared" si="187"/>
        <v>6.4264442533403008</v>
      </c>
      <c r="GY92" s="288" t="str">
        <f t="shared" si="187"/>
        <v xml:space="preserve"> </v>
      </c>
      <c r="GZ92" s="288" t="str">
        <f t="shared" si="187"/>
        <v xml:space="preserve"> </v>
      </c>
      <c r="HA92" s="288" t="str">
        <f t="shared" si="187"/>
        <v xml:space="preserve"> </v>
      </c>
      <c r="HB92" s="288" t="str">
        <f t="shared" si="187"/>
        <v xml:space="preserve"> </v>
      </c>
      <c r="HC92" s="288" t="str">
        <f t="shared" si="187"/>
        <v xml:space="preserve"> </v>
      </c>
      <c r="HD92" s="288">
        <f t="shared" si="187"/>
        <v>8.4168532107134162</v>
      </c>
      <c r="HE92" s="288">
        <f t="shared" si="187"/>
        <v>15.094242777970033</v>
      </c>
      <c r="HF92" s="288">
        <f t="shared" si="187"/>
        <v>8.6886981617715122</v>
      </c>
      <c r="HG92" s="288">
        <f t="shared" si="187"/>
        <v>4.4893711553184934</v>
      </c>
      <c r="HH92" s="288" t="str">
        <f t="shared" si="187"/>
        <v xml:space="preserve"> </v>
      </c>
      <c r="HI92" s="288">
        <f t="shared" si="187"/>
        <v>5.28195127641089</v>
      </c>
      <c r="HJ92" s="288">
        <f t="shared" si="187"/>
        <v>8.5055102164646623</v>
      </c>
      <c r="HK92" s="288">
        <f t="shared" si="187"/>
        <v>5.3460175167307566</v>
      </c>
      <c r="HL92" s="288">
        <f t="shared" si="187"/>
        <v>15.177425713300151</v>
      </c>
      <c r="HM92" s="288" t="str">
        <f t="shared" si="187"/>
        <v xml:space="preserve"> </v>
      </c>
      <c r="HN92" s="288" t="str">
        <f t="shared" si="187"/>
        <v xml:space="preserve"> </v>
      </c>
      <c r="HO92" s="288">
        <f t="shared" si="187"/>
        <v>11.227923206687176</v>
      </c>
      <c r="HP92" s="288" t="str">
        <f t="shared" si="187"/>
        <v xml:space="preserve"> </v>
      </c>
      <c r="HQ92" s="288" t="str">
        <f t="shared" si="187"/>
        <v xml:space="preserve"> </v>
      </c>
      <c r="HR92" s="288">
        <f t="shared" si="187"/>
        <v>11.576475426541665</v>
      </c>
      <c r="HS92" s="288">
        <f t="shared" si="187"/>
        <v>3.8626009139940924</v>
      </c>
      <c r="HT92" s="288">
        <f t="shared" si="187"/>
        <v>8.3757284169632733</v>
      </c>
      <c r="HU92" s="288">
        <f t="shared" si="187"/>
        <v>9.5811543215745925</v>
      </c>
      <c r="HV92" s="288">
        <f t="shared" si="187"/>
        <v>10.009632956131455</v>
      </c>
      <c r="HW92" s="288">
        <f t="shared" si="187"/>
        <v>9.4649577938563088</v>
      </c>
      <c r="HX92" s="288" t="str">
        <f t="shared" si="187"/>
        <v xml:space="preserve"> </v>
      </c>
      <c r="HY92" s="288" t="str">
        <f t="shared" si="187"/>
        <v xml:space="preserve"> </v>
      </c>
      <c r="HZ92" s="288">
        <f t="shared" si="187"/>
        <v>7.8194428938260581</v>
      </c>
      <c r="IA92" s="288" t="str">
        <f t="shared" si="187"/>
        <v xml:space="preserve"> </v>
      </c>
      <c r="IB92" s="288">
        <f t="shared" si="187"/>
        <v>9.2583635646205238</v>
      </c>
      <c r="IC92" s="288" t="str">
        <f t="shared" si="187"/>
        <v xml:space="preserve"> </v>
      </c>
      <c r="ID92" s="288">
        <f t="shared" si="187"/>
        <v>12.794964697138612</v>
      </c>
      <c r="IE92" s="288" t="str">
        <f t="shared" si="187"/>
        <v xml:space="preserve"> </v>
      </c>
      <c r="IF92" s="288">
        <f t="shared" si="187"/>
        <v>14.15659243608992</v>
      </c>
      <c r="IG92" s="288" t="str">
        <f t="shared" si="187"/>
        <v xml:space="preserve"> </v>
      </c>
      <c r="IH92" s="288">
        <f t="shared" si="187"/>
        <v>7.8685358009959199</v>
      </c>
      <c r="II92" s="288" t="str">
        <f t="shared" si="187"/>
        <v xml:space="preserve"> </v>
      </c>
      <c r="IJ92" s="288" t="str">
        <f t="shared" si="187"/>
        <v xml:space="preserve"> </v>
      </c>
      <c r="IK92" s="288">
        <f t="shared" si="187"/>
        <v>14.307617126731177</v>
      </c>
      <c r="IL92" s="288">
        <f t="shared" si="187"/>
        <v>13.896406476895228</v>
      </c>
      <c r="IM92" s="288" t="str">
        <f t="shared" si="187"/>
        <v xml:space="preserve"> </v>
      </c>
      <c r="IN92" s="288" t="str">
        <f t="shared" si="187"/>
        <v xml:space="preserve"> </v>
      </c>
      <c r="IO92" s="288">
        <f t="shared" si="187"/>
        <v>15.077738701647526</v>
      </c>
      <c r="IP92" s="288" t="str">
        <f t="shared" si="187"/>
        <v xml:space="preserve"> </v>
      </c>
      <c r="IQ92" s="288">
        <f t="shared" si="187"/>
        <v>10.341861218203698</v>
      </c>
      <c r="IR92" s="288">
        <f t="shared" si="187"/>
        <v>14.019477731283773</v>
      </c>
      <c r="IS92" s="288">
        <f t="shared" si="187"/>
        <v>8.5583401730056394</v>
      </c>
      <c r="IT92" s="288" t="str">
        <f t="shared" si="187"/>
        <v xml:space="preserve"> </v>
      </c>
      <c r="IU92" s="288">
        <f t="shared" si="187"/>
        <v>13.075741105014322</v>
      </c>
      <c r="IV92" s="288">
        <f t="shared" si="187"/>
        <v>15.557394625832792</v>
      </c>
      <c r="IW92" s="288">
        <f t="shared" si="187"/>
        <v>6.1469998068408822</v>
      </c>
      <c r="IX92" s="288">
        <f t="shared" si="187"/>
        <v>6.7256998363928782</v>
      </c>
      <c r="IY92" s="288">
        <f t="shared" si="187"/>
        <v>12.345919674754244</v>
      </c>
      <c r="IZ92" s="288">
        <f t="shared" si="187"/>
        <v>8.2110300844978141</v>
      </c>
      <c r="JA92" s="288">
        <f t="shared" si="187"/>
        <v>9.7505231004950108</v>
      </c>
      <c r="JB92" s="288" t="str">
        <f t="shared" si="187"/>
        <v xml:space="preserve"> </v>
      </c>
      <c r="JC92" s="288">
        <f t="shared" si="187"/>
        <v>6.0337832359983903</v>
      </c>
      <c r="JD92" s="288">
        <f t="shared" si="187"/>
        <v>13.519793162222546</v>
      </c>
      <c r="JE92" s="288">
        <f t="shared" si="187"/>
        <v>9.1330711636652691</v>
      </c>
      <c r="JF92" s="288">
        <f t="shared" si="187"/>
        <v>9.2896367358281555</v>
      </c>
      <c r="JG92" s="288">
        <f t="shared" si="187"/>
        <v>7.2894521815841609</v>
      </c>
      <c r="JH92" s="288" t="str">
        <f t="shared" ref="JH92:LS92" si="188">IF(JH89&lt;&gt;" ",IF(JH27&gt;0,JH89/JH27*1000," ")," ")</f>
        <v xml:space="preserve"> </v>
      </c>
      <c r="JI92" s="288" t="str">
        <f t="shared" si="188"/>
        <v xml:space="preserve"> </v>
      </c>
      <c r="JJ92" s="288" t="str">
        <f t="shared" si="188"/>
        <v xml:space="preserve"> </v>
      </c>
      <c r="JK92" s="288">
        <f t="shared" si="188"/>
        <v>8.5325291036810871</v>
      </c>
      <c r="JL92" s="288" t="str">
        <f t="shared" si="188"/>
        <v xml:space="preserve"> </v>
      </c>
      <c r="JM92" s="288">
        <f t="shared" si="188"/>
        <v>2.7119727232688691</v>
      </c>
      <c r="JN92" s="288" t="str">
        <f t="shared" si="188"/>
        <v xml:space="preserve"> </v>
      </c>
      <c r="JO92" s="288">
        <f t="shared" si="188"/>
        <v>10.853357020502115</v>
      </c>
      <c r="JP92" s="288" t="str">
        <f t="shared" si="188"/>
        <v xml:space="preserve"> </v>
      </c>
      <c r="JQ92" s="288">
        <f t="shared" si="188"/>
        <v>3.2744204047349972</v>
      </c>
      <c r="JR92" s="288" t="str">
        <f t="shared" si="188"/>
        <v xml:space="preserve"> </v>
      </c>
      <c r="JS92" s="288" t="str">
        <f t="shared" si="188"/>
        <v xml:space="preserve"> </v>
      </c>
      <c r="JT92" s="288" t="str">
        <f t="shared" si="188"/>
        <v xml:space="preserve"> </v>
      </c>
      <c r="JU92" s="288" t="str">
        <f t="shared" si="188"/>
        <v xml:space="preserve"> </v>
      </c>
      <c r="JV92" s="288" t="str">
        <f t="shared" si="188"/>
        <v xml:space="preserve"> </v>
      </c>
      <c r="JW92" s="288" t="str">
        <f t="shared" si="188"/>
        <v xml:space="preserve"> </v>
      </c>
      <c r="JX92" s="288">
        <f t="shared" si="188"/>
        <v>7.4371907075502737</v>
      </c>
      <c r="JY92" s="288" t="str">
        <f t="shared" si="188"/>
        <v xml:space="preserve"> </v>
      </c>
      <c r="JZ92" s="288">
        <f t="shared" si="188"/>
        <v>11.430937634005527</v>
      </c>
      <c r="KA92" s="288">
        <f t="shared" si="188"/>
        <v>10.08530558139978</v>
      </c>
      <c r="KB92" s="288" t="str">
        <f t="shared" si="188"/>
        <v xml:space="preserve"> </v>
      </c>
      <c r="KC92" s="288" t="str">
        <f t="shared" si="188"/>
        <v xml:space="preserve"> </v>
      </c>
      <c r="KD92" s="288">
        <f t="shared" si="188"/>
        <v>7.1928005385875684</v>
      </c>
      <c r="KE92" s="288">
        <f t="shared" si="188"/>
        <v>9.4155337734713331</v>
      </c>
      <c r="KF92" s="288" t="str">
        <f t="shared" si="188"/>
        <v xml:space="preserve"> </v>
      </c>
      <c r="KG92" s="288">
        <f t="shared" si="188"/>
        <v>4.8172509318180383</v>
      </c>
      <c r="KH92" s="288">
        <f t="shared" si="188"/>
        <v>16.446052288943285</v>
      </c>
      <c r="KI92" s="288" t="str">
        <f t="shared" si="188"/>
        <v xml:space="preserve"> </v>
      </c>
      <c r="KJ92" s="288" t="str">
        <f t="shared" si="188"/>
        <v xml:space="preserve"> </v>
      </c>
      <c r="KK92" s="288">
        <f t="shared" si="188"/>
        <v>6.0005771939621759</v>
      </c>
      <c r="KL92" s="288">
        <f t="shared" si="188"/>
        <v>7.7654951411416286</v>
      </c>
      <c r="KM92" s="288">
        <f t="shared" si="188"/>
        <v>7.5590141162469919</v>
      </c>
      <c r="KN92" s="288">
        <f t="shared" si="188"/>
        <v>7.6298560512540465</v>
      </c>
      <c r="KO92" s="288" t="str">
        <f t="shared" si="188"/>
        <v xml:space="preserve"> </v>
      </c>
      <c r="KP92" s="288">
        <f t="shared" si="188"/>
        <v>17.388758680404624</v>
      </c>
      <c r="KQ92" s="288" t="str">
        <f t="shared" si="188"/>
        <v xml:space="preserve"> </v>
      </c>
      <c r="KR92" s="288">
        <f t="shared" si="188"/>
        <v>8.4254370367956319</v>
      </c>
      <c r="KS92" s="288">
        <f t="shared" si="188"/>
        <v>10.223779938448782</v>
      </c>
      <c r="KT92" s="288">
        <f t="shared" si="188"/>
        <v>5.0078756440435237</v>
      </c>
      <c r="KU92" s="288">
        <f t="shared" si="188"/>
        <v>11.372153148965838</v>
      </c>
      <c r="KV92" s="288">
        <f t="shared" si="188"/>
        <v>12.849531089953487</v>
      </c>
      <c r="KW92" s="288">
        <f t="shared" si="188"/>
        <v>12.704136235928358</v>
      </c>
      <c r="KX92" s="288">
        <f t="shared" si="188"/>
        <v>4.8417070418796042</v>
      </c>
      <c r="KY92" s="288">
        <f t="shared" si="188"/>
        <v>10.67645620551899</v>
      </c>
      <c r="KZ92" s="288" t="str">
        <f t="shared" si="188"/>
        <v xml:space="preserve"> </v>
      </c>
      <c r="LA92" s="288">
        <f t="shared" si="188"/>
        <v>5.9681245603938873</v>
      </c>
      <c r="LB92" s="288">
        <f t="shared" si="188"/>
        <v>8.7505792400370712</v>
      </c>
      <c r="LC92" s="288">
        <f t="shared" si="188"/>
        <v>5.9874621409059774</v>
      </c>
      <c r="LD92" s="288">
        <f t="shared" si="188"/>
        <v>10.524148310035015</v>
      </c>
      <c r="LE92" s="288">
        <f t="shared" si="188"/>
        <v>10.399234084216046</v>
      </c>
      <c r="LF92" s="288" t="str">
        <f t="shared" si="188"/>
        <v xml:space="preserve"> </v>
      </c>
      <c r="LG92" s="288" t="str">
        <f t="shared" si="188"/>
        <v xml:space="preserve"> </v>
      </c>
      <c r="LH92" s="288">
        <f t="shared" si="188"/>
        <v>11.067277961403134</v>
      </c>
      <c r="LI92" s="288">
        <f t="shared" si="188"/>
        <v>5.148565498843098</v>
      </c>
      <c r="LJ92" s="288">
        <f t="shared" si="188"/>
        <v>4.829921019626453</v>
      </c>
      <c r="LK92" s="288">
        <f t="shared" si="188"/>
        <v>6.9968433706934823</v>
      </c>
      <c r="LL92" s="288">
        <f t="shared" si="188"/>
        <v>11.895865874287173</v>
      </c>
      <c r="LM92" s="288" t="str">
        <f t="shared" si="188"/>
        <v xml:space="preserve"> </v>
      </c>
      <c r="LN92" s="288">
        <f t="shared" si="188"/>
        <v>17.891854918468752</v>
      </c>
      <c r="LO92" s="288">
        <f t="shared" si="188"/>
        <v>7.591908546619516</v>
      </c>
      <c r="LP92" s="288">
        <f t="shared" si="188"/>
        <v>5.5737614030040401</v>
      </c>
      <c r="LQ92" s="288">
        <f t="shared" si="188"/>
        <v>9.3789280894544049</v>
      </c>
      <c r="LR92" s="288">
        <f t="shared" si="188"/>
        <v>13.035898131530253</v>
      </c>
      <c r="LS92" s="288">
        <f t="shared" si="188"/>
        <v>10.601629047383366</v>
      </c>
      <c r="LT92" s="288">
        <f t="shared" ref="LT92:MP92" si="189">IF(LT89&lt;&gt;" ",IF(LT27&gt;0,LT89/LT27*1000," ")," ")</f>
        <v>9.4386746593890987</v>
      </c>
      <c r="LU92" s="288">
        <f t="shared" si="189"/>
        <v>5.8259443490944234</v>
      </c>
      <c r="LV92" s="288">
        <f t="shared" si="189"/>
        <v>6.8329408193509114</v>
      </c>
      <c r="LW92" s="288">
        <f t="shared" si="189"/>
        <v>8.5353769680748144</v>
      </c>
      <c r="LX92" s="288" t="str">
        <f t="shared" si="189"/>
        <v xml:space="preserve"> </v>
      </c>
      <c r="LY92" s="288" t="str">
        <f t="shared" si="189"/>
        <v xml:space="preserve"> </v>
      </c>
      <c r="LZ92" s="288">
        <f t="shared" si="189"/>
        <v>5.7145900918238297</v>
      </c>
      <c r="MA92" s="288">
        <f t="shared" si="189"/>
        <v>17.379416011036206</v>
      </c>
      <c r="MB92" s="288" t="str">
        <f t="shared" si="189"/>
        <v xml:space="preserve"> </v>
      </c>
      <c r="MC92" s="288">
        <f t="shared" si="189"/>
        <v>5.5760937700177529</v>
      </c>
      <c r="MD92" s="288" t="str">
        <f t="shared" si="189"/>
        <v xml:space="preserve"> </v>
      </c>
      <c r="ME92" s="288" t="str">
        <f t="shared" si="189"/>
        <v xml:space="preserve"> </v>
      </c>
      <c r="MF92" s="288">
        <f t="shared" si="189"/>
        <v>12.671179582944289</v>
      </c>
      <c r="MG92" s="288" t="str">
        <f t="shared" si="189"/>
        <v xml:space="preserve"> </v>
      </c>
      <c r="MH92" s="288" t="str">
        <f t="shared" si="189"/>
        <v xml:space="preserve"> </v>
      </c>
      <c r="MI92" s="288">
        <f t="shared" si="189"/>
        <v>8.8939198403361832</v>
      </c>
      <c r="MJ92" s="288" t="str">
        <f t="shared" si="189"/>
        <v xml:space="preserve"> </v>
      </c>
      <c r="MK92" s="288">
        <f t="shared" si="189"/>
        <v>8.3931541859044021</v>
      </c>
      <c r="ML92" s="288">
        <f t="shared" si="189"/>
        <v>15.283707880067254</v>
      </c>
      <c r="MM92" s="288" t="str">
        <f t="shared" si="189"/>
        <v xml:space="preserve"> </v>
      </c>
      <c r="MN92" s="288">
        <f t="shared" si="189"/>
        <v>8.9011333846524199</v>
      </c>
      <c r="MO92" s="288">
        <f t="shared" si="189"/>
        <v>4.5060516406670255</v>
      </c>
      <c r="MP92" s="288">
        <f t="shared" si="189"/>
        <v>15.099837087406147</v>
      </c>
      <c r="MR92" s="348">
        <f t="shared" si="50"/>
        <v>0.54474708171206232</v>
      </c>
      <c r="MS92" s="348">
        <f t="shared" si="51"/>
        <v>22.489246995050671</v>
      </c>
      <c r="MT92" s="286">
        <f t="shared" si="52"/>
        <v>9.0761519182571817</v>
      </c>
      <c r="MU92" s="772">
        <f t="shared" si="53"/>
        <v>211</v>
      </c>
    </row>
    <row r="93" spans="1:359" s="99" customFormat="1" ht="29" x14ac:dyDescent="0.35">
      <c r="A93" s="101" t="s">
        <v>252</v>
      </c>
      <c r="B93" s="102"/>
      <c r="C93" s="102" t="s">
        <v>10</v>
      </c>
      <c r="D93" s="70" t="s">
        <v>220</v>
      </c>
      <c r="E93" s="286">
        <f t="shared" si="15"/>
        <v>3.1497936172243031</v>
      </c>
      <c r="F93" s="352"/>
      <c r="G93" s="729">
        <f t="shared" ref="G93:M93" si="190">IF(G90&lt;&gt;" ",IF(G29&gt;0,G90/G29*1000," ")," ")</f>
        <v>1.6089781308220874</v>
      </c>
      <c r="H93" s="910" t="str">
        <f t="shared" ref="H93" si="191">IF(H90&lt;&gt;" ",IF(H29&gt;0,H90/H29*1000," ")," ")</f>
        <v xml:space="preserve"> </v>
      </c>
      <c r="I93" s="859">
        <f t="shared" ref="I93" si="192">IF(I90&lt;&gt;" ",IF(I29&gt;0,I90/I29*1000," ")," ")</f>
        <v>1.730776862026862</v>
      </c>
      <c r="J93" s="775" t="str">
        <f t="shared" ref="J93:L93" si="193">IF(J90&lt;&gt;" ",IF(J29&gt;0,J90/J29*1000," ")," ")</f>
        <v xml:space="preserve"> </v>
      </c>
      <c r="K93" s="775">
        <f t="shared" ref="K93" si="194">IF(K90&lt;&gt;" ",IF(K29&gt;0,K90/K29*1000," ")," ")</f>
        <v>2.8603039472604692</v>
      </c>
      <c r="L93" s="775" t="str">
        <f t="shared" si="193"/>
        <v xml:space="preserve"> </v>
      </c>
      <c r="M93" s="729">
        <f t="shared" si="190"/>
        <v>51.449542846654303</v>
      </c>
      <c r="N93" s="729">
        <f t="shared" ref="N93:Y93" si="195">IF(N90&lt;&gt;" ",IF(N29&gt;0,N90/N29*1000," ")," ")</f>
        <v>70.68237043484568</v>
      </c>
      <c r="O93" s="775">
        <f t="shared" ref="O93:Q93" si="196">IF(O90&lt;&gt;" ",IF(O29&gt;0,O90/O29*1000," ")," ")</f>
        <v>2.2352906684691471</v>
      </c>
      <c r="P93" s="859" t="str">
        <f t="shared" si="196"/>
        <v xml:space="preserve"> </v>
      </c>
      <c r="Q93" s="859">
        <f t="shared" si="196"/>
        <v>2.8518563978715781</v>
      </c>
      <c r="R93" s="859" t="str">
        <f t="shared" ref="R93" si="197">IF(R90&lt;&gt;" ",IF(R29&gt;0,R90/R29*1000," ")," ")</f>
        <v xml:space="preserve"> </v>
      </c>
      <c r="S93" s="729" t="str">
        <f t="shared" ref="S93" si="198">IF(S90&lt;&gt;" ",IF(S29&gt;0,S90/S29*1000," ")," ")</f>
        <v xml:space="preserve"> </v>
      </c>
      <c r="T93" s="729">
        <f t="shared" si="195"/>
        <v>1.631364234679634</v>
      </c>
      <c r="U93" s="859"/>
      <c r="V93" s="672">
        <f t="shared" si="195"/>
        <v>1.3611530112102646</v>
      </c>
      <c r="W93" s="813">
        <f t="shared" ref="W93" si="199">IF(W90&lt;&gt;" ",IF(W29&gt;0,W90/W29*1000," ")," ")</f>
        <v>0.74325593039994997</v>
      </c>
      <c r="X93" s="672">
        <f t="shared" si="195"/>
        <v>2.8508498910366824</v>
      </c>
      <c r="Y93" s="729">
        <f t="shared" si="195"/>
        <v>1.6003283292555324</v>
      </c>
      <c r="Z93" s="729" t="str">
        <f t="shared" ref="Z93:AB93" si="200">IF(Z90&lt;&gt;" ",IF(Z29&gt;0,Z90/Z29*1000," ")," ")</f>
        <v xml:space="preserve"> </v>
      </c>
      <c r="AA93" s="775">
        <f t="shared" si="200"/>
        <v>1.525538721660211</v>
      </c>
      <c r="AB93" s="910" t="str">
        <f t="shared" si="200"/>
        <v xml:space="preserve"> </v>
      </c>
      <c r="AC93" s="775" t="str">
        <f t="shared" ref="AC93" si="201">IF(AC90&lt;&gt;" ",IF(AC29&gt;0,AC90/AC29*1000," ")," ")</f>
        <v xml:space="preserve"> </v>
      </c>
      <c r="AD93" s="288" t="str">
        <f t="shared" ref="AD93:BQ93" si="202">IF(AD90&lt;&gt;" ",IF(AD29&gt;0,AD90/AD29*1000," ")," ")</f>
        <v xml:space="preserve"> </v>
      </c>
      <c r="AE93" s="288">
        <f t="shared" ref="AE93:AH93" si="203">IF(AE90&lt;&gt;" ",IF(AE29&gt;0,AE90/AE29*1000," ")," ")</f>
        <v>1.7370192307692307</v>
      </c>
      <c r="AF93" s="672" t="str">
        <f>IF(AF90&lt;&gt;" ",IF(AF29&gt;0,AF90/AF29*1000," ")," ")</f>
        <v xml:space="preserve"> </v>
      </c>
      <c r="AG93" s="775" t="str">
        <f t="shared" ref="AG93" si="204">IF(AG90&lt;&gt;" ",IF(AG29&gt;0,AG90/AG29*1000," ")," ")</f>
        <v xml:space="preserve"> </v>
      </c>
      <c r="AH93" s="643">
        <f t="shared" si="203"/>
        <v>3.2977891673543849</v>
      </c>
      <c r="AI93" s="288" t="str">
        <f t="shared" ref="AI93:AJ93" si="205">IF(AI90&lt;&gt;" ",IF(AI29&gt;0,AI90/AI29*1000," ")," ")</f>
        <v xml:space="preserve"> </v>
      </c>
      <c r="AJ93" s="288" t="str">
        <f t="shared" si="205"/>
        <v xml:space="preserve"> </v>
      </c>
      <c r="AK93" s="729">
        <f>IF(AK90&lt;&gt;" ",IF(AK29&gt;0,AK90/AK29*1000," ")," ")</f>
        <v>48.006445030464938</v>
      </c>
      <c r="AL93" s="288">
        <f t="shared" si="202"/>
        <v>2.5653178518321198</v>
      </c>
      <c r="AM93" s="288" t="str">
        <f t="shared" ref="AM93:AR93" si="206">IF(AM90&lt;&gt;" ",IF(AM29&gt;0,AM90/AM29*1000," ")," ")</f>
        <v xml:space="preserve"> </v>
      </c>
      <c r="AN93" s="288">
        <f t="shared" si="206"/>
        <v>2.5534789767407049</v>
      </c>
      <c r="AO93" s="589">
        <f t="shared" ref="AO93:AP93" si="207">IF(AO90&lt;&gt;" ",IF(AO29&gt;0,AO90/AO29*1000," ")," ")</f>
        <v>2.2064744332746362</v>
      </c>
      <c r="AP93" s="859" t="str">
        <f t="shared" si="207"/>
        <v xml:space="preserve"> </v>
      </c>
      <c r="AQ93" s="288">
        <f t="shared" ref="AQ93" si="208">IF(AQ90&lt;&gt;" ",IF(AQ29&gt;0,AQ90/AQ29*1000," ")," ")</f>
        <v>1.9013210966594098</v>
      </c>
      <c r="AR93" s="288">
        <f t="shared" si="206"/>
        <v>1.8498176193554345</v>
      </c>
      <c r="AS93" s="565">
        <f>IF(AS90&lt;&gt;" ",IF(AS29&gt;0,AS90/AS29*1000," ")," ")</f>
        <v>2.8402953782460427</v>
      </c>
      <c r="AT93" s="288" t="str">
        <f t="shared" ref="AT93:AU93" si="209">IF(AT90&lt;&gt;" ",IF(AT29&gt;0,AT90/AT29*1000," ")," ")</f>
        <v xml:space="preserve"> </v>
      </c>
      <c r="AU93" s="643">
        <f t="shared" si="209"/>
        <v>3.3712520808331075</v>
      </c>
      <c r="AV93" s="565">
        <f t="shared" ref="AV93:AX93" si="210">IF(AV90&lt;&gt;" ",IF(AV29&gt;0,AV90/AV29*1000," ")," ")</f>
        <v>1.606474884026434</v>
      </c>
      <c r="AW93" s="729" t="str">
        <f t="shared" si="210"/>
        <v xml:space="preserve"> </v>
      </c>
      <c r="AX93" s="729">
        <f t="shared" si="210"/>
        <v>2.5302236011554511</v>
      </c>
      <c r="AY93" s="460">
        <f t="shared" si="202"/>
        <v>1.4119280868221544</v>
      </c>
      <c r="AZ93" s="538">
        <f t="shared" ref="AZ93" si="211">IF(AZ90&lt;&gt;" ",IF(AZ29&gt;0,AZ90/AZ29*1000," ")," ")</f>
        <v>3.3775086567921826</v>
      </c>
      <c r="BA93" s="288">
        <f t="shared" si="202"/>
        <v>1.5578371177015755</v>
      </c>
      <c r="BB93" s="288">
        <f t="shared" si="202"/>
        <v>1.7067803803759964</v>
      </c>
      <c r="BC93" s="288" t="str">
        <f t="shared" ref="BC93:BF93" si="212">IF(BC90&lt;&gt;" ",IF(BC29&gt;0,BC90/BC29*1000," ")," ")</f>
        <v xml:space="preserve"> </v>
      </c>
      <c r="BD93" s="672">
        <f t="shared" ref="BD93" si="213">IF(BD90&lt;&gt;" ",IF(BD29&gt;0,BD90/BD29*1000," ")," ")</f>
        <v>1.5011001611503656</v>
      </c>
      <c r="BE93" s="288" t="str">
        <f t="shared" si="212"/>
        <v xml:space="preserve"> </v>
      </c>
      <c r="BF93" s="775" t="str">
        <f t="shared" si="212"/>
        <v xml:space="preserve"> </v>
      </c>
      <c r="BG93" s="288">
        <f t="shared" si="202"/>
        <v>0.88310893859724415</v>
      </c>
      <c r="BH93" s="288" t="str">
        <f t="shared" si="202"/>
        <v xml:space="preserve"> </v>
      </c>
      <c r="BI93" s="288">
        <f t="shared" si="202"/>
        <v>2.7730702131300728</v>
      </c>
      <c r="BJ93" s="288" t="str">
        <f t="shared" si="202"/>
        <v xml:space="preserve"> </v>
      </c>
      <c r="BK93" s="288">
        <f t="shared" si="202"/>
        <v>2.1747687400124143</v>
      </c>
      <c r="BL93" s="288">
        <f t="shared" si="202"/>
        <v>2.9261298076923077</v>
      </c>
      <c r="BM93" s="288">
        <f t="shared" si="202"/>
        <v>4.3538244774679127</v>
      </c>
      <c r="BN93" s="288" t="str">
        <f t="shared" si="202"/>
        <v xml:space="preserve"> </v>
      </c>
      <c r="BO93" s="288">
        <f t="shared" si="202"/>
        <v>1.5535461264530681</v>
      </c>
      <c r="BP93" s="859" t="str">
        <f t="shared" si="202"/>
        <v xml:space="preserve"> </v>
      </c>
      <c r="BQ93" s="288" t="str">
        <f t="shared" si="202"/>
        <v xml:space="preserve"> </v>
      </c>
      <c r="BR93" s="288" t="str">
        <f t="shared" ref="BR93" si="214">IF(BR90&lt;&gt;" ",IF(BR29&gt;0,BR90/BR29*1000," ")," ")</f>
        <v xml:space="preserve"> </v>
      </c>
      <c r="BS93" s="288">
        <f t="shared" ref="BS93:EH93" si="215">IF(BS90&lt;&gt;" ",IF(BS29&gt;0,BS90/BS29*1000," ")," ")</f>
        <v>1.6848738824810239</v>
      </c>
      <c r="BT93" s="288" t="str">
        <f t="shared" si="215"/>
        <v xml:space="preserve"> </v>
      </c>
      <c r="BU93" s="288" t="str">
        <f t="shared" si="215"/>
        <v xml:space="preserve"> </v>
      </c>
      <c r="BV93" s="288" t="str">
        <f t="shared" ref="BV93" si="216">IF(BV90&lt;&gt;" ",IF(BV29&gt;0,BV90/BV29*1000," ")," ")</f>
        <v xml:space="preserve"> </v>
      </c>
      <c r="BW93" s="288" t="str">
        <f t="shared" si="215"/>
        <v xml:space="preserve"> </v>
      </c>
      <c r="BX93" s="288" t="str">
        <f t="shared" si="215"/>
        <v xml:space="preserve"> </v>
      </c>
      <c r="BY93" s="288">
        <f t="shared" si="215"/>
        <v>1.6577500599765813</v>
      </c>
      <c r="BZ93" s="288" t="str">
        <f t="shared" si="215"/>
        <v xml:space="preserve"> </v>
      </c>
      <c r="CA93" s="288">
        <f t="shared" si="215"/>
        <v>1.3795147224924462</v>
      </c>
      <c r="CB93" s="288">
        <f t="shared" si="215"/>
        <v>1.2536844635627531</v>
      </c>
      <c r="CC93" s="288" t="str">
        <f t="shared" si="215"/>
        <v xml:space="preserve"> </v>
      </c>
      <c r="CD93" s="288" t="str">
        <f t="shared" si="215"/>
        <v xml:space="preserve"> </v>
      </c>
      <c r="CE93" s="288" t="str">
        <f t="shared" si="215"/>
        <v xml:space="preserve"> </v>
      </c>
      <c r="CF93" s="565">
        <f>IF(CF90&lt;&gt;" ",IF(CF29&gt;0,CF90/CF29*1000," ")," ")</f>
        <v>1.6488989905854734</v>
      </c>
      <c r="CG93" s="288" t="str">
        <f t="shared" si="215"/>
        <v xml:space="preserve"> </v>
      </c>
      <c r="CH93" s="288">
        <f t="shared" si="215"/>
        <v>2.3658843112219317</v>
      </c>
      <c r="CI93" s="288">
        <f t="shared" si="215"/>
        <v>1.3946406505636515</v>
      </c>
      <c r="CJ93" s="288">
        <f t="shared" si="215"/>
        <v>2.0882243154665114</v>
      </c>
      <c r="CK93" s="288" t="str">
        <f t="shared" si="215"/>
        <v xml:space="preserve"> </v>
      </c>
      <c r="CL93" s="288">
        <f t="shared" si="215"/>
        <v>1.2436495321229253</v>
      </c>
      <c r="CM93" s="288">
        <f t="shared" si="215"/>
        <v>1.4873551917746559</v>
      </c>
      <c r="CN93" s="288" t="str">
        <f t="shared" si="215"/>
        <v xml:space="preserve"> </v>
      </c>
      <c r="CO93" s="288">
        <f t="shared" si="215"/>
        <v>2.2394206316515941</v>
      </c>
      <c r="CP93" s="288" t="str">
        <f t="shared" si="215"/>
        <v xml:space="preserve"> </v>
      </c>
      <c r="CQ93" s="288" t="str">
        <f t="shared" ref="CQ93" si="217">IF(CQ90&lt;&gt;" ",IF(CQ29&gt;0,CQ90/CQ29*1000," ")," ")</f>
        <v xml:space="preserve"> </v>
      </c>
      <c r="CR93" s="288" t="str">
        <f t="shared" si="215"/>
        <v xml:space="preserve"> </v>
      </c>
      <c r="CS93" s="288" t="str">
        <f t="shared" si="215"/>
        <v xml:space="preserve"> </v>
      </c>
      <c r="CT93" s="288" t="str">
        <f t="shared" si="215"/>
        <v xml:space="preserve"> </v>
      </c>
      <c r="CU93" s="288">
        <f t="shared" si="215"/>
        <v>2.282282207177353</v>
      </c>
      <c r="CV93" s="775" t="str">
        <f t="shared" si="215"/>
        <v xml:space="preserve"> </v>
      </c>
      <c r="CW93" s="288">
        <f t="shared" si="215"/>
        <v>0.9098492663312352</v>
      </c>
      <c r="CX93" s="288">
        <f t="shared" si="215"/>
        <v>2.7538868444412707</v>
      </c>
      <c r="CY93" s="288" t="str">
        <f t="shared" si="215"/>
        <v xml:space="preserve"> </v>
      </c>
      <c r="CZ93" s="288">
        <f t="shared" si="215"/>
        <v>2.9878032595423898</v>
      </c>
      <c r="DA93" s="288" t="str">
        <f t="shared" si="215"/>
        <v xml:space="preserve"> </v>
      </c>
      <c r="DB93" s="288">
        <f t="shared" si="215"/>
        <v>1.5318300149213335</v>
      </c>
      <c r="DC93" s="288">
        <f t="shared" si="215"/>
        <v>2.1071366491112911</v>
      </c>
      <c r="DD93" s="288">
        <f t="shared" si="215"/>
        <v>2.9504711950514824</v>
      </c>
      <c r="DE93" s="288">
        <f t="shared" si="215"/>
        <v>2.3493246330330706</v>
      </c>
      <c r="DF93" s="288" t="str">
        <f t="shared" si="215"/>
        <v xml:space="preserve"> </v>
      </c>
      <c r="DG93" s="859" t="str">
        <f t="shared" si="215"/>
        <v xml:space="preserve"> </v>
      </c>
      <c r="DH93" s="288" t="str">
        <f t="shared" si="215"/>
        <v xml:space="preserve"> </v>
      </c>
      <c r="DI93" s="288" t="str">
        <f t="shared" si="215"/>
        <v xml:space="preserve"> </v>
      </c>
      <c r="DJ93" s="288">
        <f t="shared" si="215"/>
        <v>1.3566834506979701</v>
      </c>
      <c r="DK93" s="288" t="str">
        <f t="shared" si="215"/>
        <v xml:space="preserve"> </v>
      </c>
      <c r="DL93" s="288">
        <f t="shared" si="215"/>
        <v>2.230287487088539</v>
      </c>
      <c r="DM93" s="288" t="str">
        <f t="shared" si="215"/>
        <v xml:space="preserve"> </v>
      </c>
      <c r="DN93" s="288" t="str">
        <f t="shared" si="215"/>
        <v xml:space="preserve"> </v>
      </c>
      <c r="DO93" s="288" t="str">
        <f t="shared" si="215"/>
        <v xml:space="preserve"> </v>
      </c>
      <c r="DP93" s="288" t="str">
        <f t="shared" si="215"/>
        <v xml:space="preserve"> </v>
      </c>
      <c r="DQ93" s="288">
        <f t="shared" si="215"/>
        <v>1.689314339597225</v>
      </c>
      <c r="DR93" s="288" t="str">
        <f t="shared" si="215"/>
        <v xml:space="preserve"> </v>
      </c>
      <c r="DS93" s="288">
        <f t="shared" si="215"/>
        <v>1.7020022653700215</v>
      </c>
      <c r="DT93" s="288">
        <f t="shared" si="215"/>
        <v>0.41712792164445917</v>
      </c>
      <c r="DU93" s="288" t="str">
        <f t="shared" si="215"/>
        <v xml:space="preserve"> </v>
      </c>
      <c r="DV93" s="288" t="str">
        <f t="shared" si="215"/>
        <v xml:space="preserve"> </v>
      </c>
      <c r="DW93" s="288">
        <f t="shared" si="215"/>
        <v>1.9116729662139689</v>
      </c>
      <c r="DX93" s="288" t="str">
        <f t="shared" si="215"/>
        <v xml:space="preserve"> </v>
      </c>
      <c r="DY93" s="288" t="str">
        <f t="shared" si="215"/>
        <v xml:space="preserve"> </v>
      </c>
      <c r="DZ93" s="288" t="str">
        <f t="shared" si="215"/>
        <v xml:space="preserve"> </v>
      </c>
      <c r="EA93" s="288" t="str">
        <f t="shared" si="215"/>
        <v xml:space="preserve"> </v>
      </c>
      <c r="EB93" s="288">
        <f t="shared" si="215"/>
        <v>1.5609409665567151</v>
      </c>
      <c r="EC93" s="288">
        <f t="shared" si="215"/>
        <v>0.90545810699128737</v>
      </c>
      <c r="ED93" s="288" t="str">
        <f t="shared" si="215"/>
        <v xml:space="preserve"> </v>
      </c>
      <c r="EE93" s="288" t="str">
        <f t="shared" si="215"/>
        <v xml:space="preserve"> </v>
      </c>
      <c r="EF93" s="288" t="str">
        <f t="shared" si="215"/>
        <v xml:space="preserve"> </v>
      </c>
      <c r="EG93" s="288" t="str">
        <f t="shared" si="215"/>
        <v xml:space="preserve"> </v>
      </c>
      <c r="EH93" s="288">
        <f t="shared" si="215"/>
        <v>1.9103138539039297</v>
      </c>
      <c r="EI93" s="288" t="str">
        <f t="shared" ref="EI93:GU93" si="218">IF(EI90&lt;&gt;" ",IF(EI29&gt;0,EI90/EI29*1000," ")," ")</f>
        <v xml:space="preserve"> </v>
      </c>
      <c r="EJ93" s="288" t="str">
        <f t="shared" si="218"/>
        <v xml:space="preserve"> </v>
      </c>
      <c r="EK93" s="288">
        <f t="shared" si="218"/>
        <v>2.2644865878016693</v>
      </c>
      <c r="EL93" s="288" t="str">
        <f t="shared" si="218"/>
        <v xml:space="preserve"> </v>
      </c>
      <c r="EM93" s="288" t="str">
        <f t="shared" si="218"/>
        <v xml:space="preserve"> </v>
      </c>
      <c r="EN93" s="288" t="str">
        <f t="shared" si="218"/>
        <v xml:space="preserve"> </v>
      </c>
      <c r="EO93" s="288" t="str">
        <f t="shared" si="218"/>
        <v xml:space="preserve"> </v>
      </c>
      <c r="EP93" s="288" t="str">
        <f t="shared" si="218"/>
        <v xml:space="preserve"> </v>
      </c>
      <c r="EQ93" s="288" t="str">
        <f t="shared" si="218"/>
        <v xml:space="preserve"> </v>
      </c>
      <c r="ER93" s="288">
        <f t="shared" si="218"/>
        <v>1.342398283740331</v>
      </c>
      <c r="ES93" s="288" t="str">
        <f t="shared" si="218"/>
        <v xml:space="preserve"> </v>
      </c>
      <c r="ET93" s="288" t="str">
        <f t="shared" si="218"/>
        <v xml:space="preserve"> </v>
      </c>
      <c r="EU93" s="288" t="str">
        <f t="shared" si="218"/>
        <v xml:space="preserve"> </v>
      </c>
      <c r="EV93" s="288" t="str">
        <f t="shared" si="218"/>
        <v xml:space="preserve"> </v>
      </c>
      <c r="EW93" s="288">
        <f t="shared" si="218"/>
        <v>3.0209229470677035</v>
      </c>
      <c r="EX93" s="288" t="str">
        <f t="shared" si="218"/>
        <v xml:space="preserve"> </v>
      </c>
      <c r="EY93" s="288">
        <f t="shared" si="218"/>
        <v>2.1406555164274992</v>
      </c>
      <c r="EZ93" s="775" t="str">
        <f t="shared" ref="EZ93" si="219">IF(EZ90&lt;&gt;" ",IF(EZ29&gt;0,EZ90/EZ29*1000," ")," ")</f>
        <v xml:space="preserve"> </v>
      </c>
      <c r="FA93" s="288">
        <f t="shared" si="218"/>
        <v>1.2256909756909757</v>
      </c>
      <c r="FB93" s="288">
        <f t="shared" si="218"/>
        <v>2.7547745401229005</v>
      </c>
      <c r="FC93" s="288" t="str">
        <f t="shared" si="218"/>
        <v xml:space="preserve"> </v>
      </c>
      <c r="FD93" s="288" t="str">
        <f t="shared" si="218"/>
        <v xml:space="preserve"> </v>
      </c>
      <c r="FE93" s="288">
        <f t="shared" si="218"/>
        <v>3.2402681859203595</v>
      </c>
      <c r="FF93" s="288" t="str">
        <f t="shared" si="218"/>
        <v xml:space="preserve"> </v>
      </c>
      <c r="FG93" s="288">
        <f t="shared" si="218"/>
        <v>1.6002909329448547</v>
      </c>
      <c r="FH93" s="288">
        <f t="shared" si="218"/>
        <v>2.3069966564704085</v>
      </c>
      <c r="FI93" s="288">
        <f t="shared" si="218"/>
        <v>2.9504711950514824</v>
      </c>
      <c r="FJ93" s="288">
        <f t="shared" si="218"/>
        <v>2.2835348646578488</v>
      </c>
      <c r="FK93" s="288" t="str">
        <f t="shared" si="218"/>
        <v xml:space="preserve"> </v>
      </c>
      <c r="FL93" s="288">
        <f t="shared" si="218"/>
        <v>2.6310303957441821E-3</v>
      </c>
      <c r="FM93" s="288" t="str">
        <f t="shared" si="218"/>
        <v xml:space="preserve"> </v>
      </c>
      <c r="FN93" s="288">
        <f t="shared" si="218"/>
        <v>1.4827797134649865</v>
      </c>
      <c r="FO93" s="288" t="str">
        <f t="shared" si="218"/>
        <v xml:space="preserve"> </v>
      </c>
      <c r="FP93" s="288" t="str">
        <f t="shared" si="218"/>
        <v xml:space="preserve"> </v>
      </c>
      <c r="FQ93" s="288" t="str">
        <f t="shared" si="218"/>
        <v xml:space="preserve"> </v>
      </c>
      <c r="FR93" s="288" t="str">
        <f t="shared" si="218"/>
        <v xml:space="preserve"> </v>
      </c>
      <c r="FS93" s="288" t="str">
        <f t="shared" si="218"/>
        <v xml:space="preserve"> </v>
      </c>
      <c r="FT93" s="288" t="str">
        <f t="shared" si="218"/>
        <v xml:space="preserve"> </v>
      </c>
      <c r="FU93" s="288" t="str">
        <f t="shared" si="218"/>
        <v xml:space="preserve"> </v>
      </c>
      <c r="FV93" s="288">
        <f t="shared" si="218"/>
        <v>1.9795493412718521</v>
      </c>
      <c r="FW93" s="288" t="str">
        <f t="shared" si="218"/>
        <v xml:space="preserve"> </v>
      </c>
      <c r="FX93" s="288" t="str">
        <f t="shared" si="218"/>
        <v xml:space="preserve"> </v>
      </c>
      <c r="FY93" s="288" t="str">
        <f t="shared" si="218"/>
        <v xml:space="preserve"> </v>
      </c>
      <c r="FZ93" s="288">
        <f t="shared" si="218"/>
        <v>2.2696895190529816</v>
      </c>
      <c r="GA93" s="288" t="str">
        <f t="shared" si="218"/>
        <v xml:space="preserve"> </v>
      </c>
      <c r="GB93" s="288" t="str">
        <f t="shared" si="218"/>
        <v xml:space="preserve"> </v>
      </c>
      <c r="GC93" s="288" t="str">
        <f t="shared" si="218"/>
        <v xml:space="preserve"> </v>
      </c>
      <c r="GD93" s="288">
        <f t="shared" si="218"/>
        <v>1.7064836028455654</v>
      </c>
      <c r="GE93" s="288">
        <f t="shared" si="218"/>
        <v>0.93053687197476032</v>
      </c>
      <c r="GF93" s="288" t="str">
        <f t="shared" si="218"/>
        <v xml:space="preserve"> </v>
      </c>
      <c r="GG93" s="288">
        <f t="shared" si="218"/>
        <v>1.5537747671433744</v>
      </c>
      <c r="GH93" s="288" t="str">
        <f t="shared" si="218"/>
        <v xml:space="preserve"> </v>
      </c>
      <c r="GI93" s="288">
        <f t="shared" si="218"/>
        <v>0.8517660074976926</v>
      </c>
      <c r="GJ93" s="288">
        <f t="shared" si="218"/>
        <v>1.7723821558190442</v>
      </c>
      <c r="GK93" s="288">
        <f t="shared" si="218"/>
        <v>1.3420895043855394</v>
      </c>
      <c r="GL93" s="288" t="str">
        <f t="shared" si="218"/>
        <v xml:space="preserve"> </v>
      </c>
      <c r="GM93" s="288" t="str">
        <f t="shared" si="218"/>
        <v xml:space="preserve"> </v>
      </c>
      <c r="GN93" s="288" t="str">
        <f t="shared" si="218"/>
        <v xml:space="preserve"> </v>
      </c>
      <c r="GO93" s="288" t="str">
        <f t="shared" si="218"/>
        <v xml:space="preserve"> </v>
      </c>
      <c r="GP93" s="288">
        <f t="shared" si="218"/>
        <v>3.6147385974481177</v>
      </c>
      <c r="GQ93" s="288" t="str">
        <f t="shared" si="218"/>
        <v xml:space="preserve"> </v>
      </c>
      <c r="GR93" s="288" t="str">
        <f t="shared" si="218"/>
        <v xml:space="preserve"> </v>
      </c>
      <c r="GS93" s="288">
        <f t="shared" si="218"/>
        <v>3.2232907167095814</v>
      </c>
      <c r="GT93" s="288">
        <f t="shared" si="218"/>
        <v>1.7412094239023004</v>
      </c>
      <c r="GU93" s="288">
        <f t="shared" si="218"/>
        <v>1.3466890252604538</v>
      </c>
      <c r="GV93" s="288" t="str">
        <f t="shared" ref="GV93:JG93" si="220">IF(GV90&lt;&gt;" ",IF(GV29&gt;0,GV90/GV29*1000," ")," ")</f>
        <v xml:space="preserve"> </v>
      </c>
      <c r="GW93" s="288">
        <f t="shared" si="220"/>
        <v>1.2101429348816106</v>
      </c>
      <c r="GX93" s="288">
        <f t="shared" si="220"/>
        <v>1.3069022316919612</v>
      </c>
      <c r="GY93" s="288" t="str">
        <f t="shared" si="220"/>
        <v xml:space="preserve"> </v>
      </c>
      <c r="GZ93" s="288" t="str">
        <f t="shared" si="220"/>
        <v xml:space="preserve"> </v>
      </c>
      <c r="HA93" s="288" t="str">
        <f t="shared" si="220"/>
        <v xml:space="preserve"> </v>
      </c>
      <c r="HB93" s="288" t="str">
        <f t="shared" si="220"/>
        <v xml:space="preserve"> </v>
      </c>
      <c r="HC93" s="288" t="str">
        <f t="shared" si="220"/>
        <v xml:space="preserve"> </v>
      </c>
      <c r="HD93" s="288">
        <f t="shared" si="220"/>
        <v>1.6703288438246695</v>
      </c>
      <c r="HE93" s="288" t="str">
        <f t="shared" si="220"/>
        <v xml:space="preserve"> </v>
      </c>
      <c r="HF93" s="288">
        <f t="shared" si="220"/>
        <v>0.2065831152733783</v>
      </c>
      <c r="HG93" s="288" t="str">
        <f t="shared" si="220"/>
        <v xml:space="preserve"> </v>
      </c>
      <c r="HH93" s="288" t="str">
        <f t="shared" si="220"/>
        <v xml:space="preserve"> </v>
      </c>
      <c r="HI93" s="288" t="str">
        <f t="shared" si="220"/>
        <v xml:space="preserve"> </v>
      </c>
      <c r="HJ93" s="288" t="str">
        <f t="shared" si="220"/>
        <v xml:space="preserve"> </v>
      </c>
      <c r="HK93" s="288" t="str">
        <f t="shared" si="220"/>
        <v xml:space="preserve"> </v>
      </c>
      <c r="HL93" s="288" t="str">
        <f t="shared" si="220"/>
        <v xml:space="preserve"> </v>
      </c>
      <c r="HM93" s="288" t="str">
        <f t="shared" si="220"/>
        <v xml:space="preserve"> </v>
      </c>
      <c r="HN93" s="288" t="str">
        <f t="shared" si="220"/>
        <v xml:space="preserve"> </v>
      </c>
      <c r="HO93" s="288">
        <f t="shared" si="220"/>
        <v>2.3847617071548681</v>
      </c>
      <c r="HP93" s="288">
        <f t="shared" si="220"/>
        <v>1.9315152770654216</v>
      </c>
      <c r="HQ93" s="288">
        <f t="shared" si="220"/>
        <v>2.3243923515856468</v>
      </c>
      <c r="HR93" s="288">
        <f t="shared" si="220"/>
        <v>2.3041285682141286</v>
      </c>
      <c r="HS93" s="288">
        <f t="shared" si="220"/>
        <v>0.49649742203865688</v>
      </c>
      <c r="HT93" s="288" t="str">
        <f t="shared" si="220"/>
        <v xml:space="preserve"> </v>
      </c>
      <c r="HU93" s="288" t="str">
        <f t="shared" si="220"/>
        <v xml:space="preserve"> </v>
      </c>
      <c r="HV93" s="288" t="str">
        <f t="shared" si="220"/>
        <v xml:space="preserve"> </v>
      </c>
      <c r="HW93" s="288">
        <f t="shared" si="220"/>
        <v>2.7933961665397309</v>
      </c>
      <c r="HX93" s="288" t="str">
        <f t="shared" si="220"/>
        <v xml:space="preserve"> </v>
      </c>
      <c r="HY93" s="288">
        <f t="shared" si="220"/>
        <v>2.3473595310248898</v>
      </c>
      <c r="HZ93" s="288" t="str">
        <f t="shared" si="220"/>
        <v xml:space="preserve"> </v>
      </c>
      <c r="IA93" s="288" t="str">
        <f t="shared" si="220"/>
        <v xml:space="preserve"> </v>
      </c>
      <c r="IB93" s="288">
        <f t="shared" si="220"/>
        <v>1.3189323053676083</v>
      </c>
      <c r="IC93" s="288" t="str">
        <f t="shared" si="220"/>
        <v xml:space="preserve"> </v>
      </c>
      <c r="ID93" s="288">
        <f t="shared" si="220"/>
        <v>3.4738208651252132</v>
      </c>
      <c r="IE93" s="288" t="str">
        <f t="shared" si="220"/>
        <v xml:space="preserve"> </v>
      </c>
      <c r="IF93" s="288">
        <f t="shared" si="220"/>
        <v>1.6345899088988376</v>
      </c>
      <c r="IG93" s="288" t="str">
        <f t="shared" si="220"/>
        <v xml:space="preserve"> </v>
      </c>
      <c r="IH93" s="288">
        <f t="shared" si="220"/>
        <v>1.5030308168643634</v>
      </c>
      <c r="II93" s="288" t="str">
        <f t="shared" si="220"/>
        <v xml:space="preserve"> </v>
      </c>
      <c r="IJ93" s="288" t="str">
        <f t="shared" si="220"/>
        <v xml:space="preserve"> </v>
      </c>
      <c r="IK93" s="288">
        <f t="shared" si="220"/>
        <v>2.0913621135308125</v>
      </c>
      <c r="IL93" s="288">
        <f t="shared" si="220"/>
        <v>2.3811553378873178</v>
      </c>
      <c r="IM93" s="288" t="str">
        <f t="shared" si="220"/>
        <v xml:space="preserve"> </v>
      </c>
      <c r="IN93" s="288" t="str">
        <f t="shared" si="220"/>
        <v xml:space="preserve"> </v>
      </c>
      <c r="IO93" s="288" t="str">
        <f t="shared" si="220"/>
        <v xml:space="preserve"> </v>
      </c>
      <c r="IP93" s="288" t="str">
        <f t="shared" si="220"/>
        <v xml:space="preserve"> </v>
      </c>
      <c r="IQ93" s="288" t="str">
        <f t="shared" si="220"/>
        <v xml:space="preserve"> </v>
      </c>
      <c r="IR93" s="288" t="str">
        <f t="shared" si="220"/>
        <v xml:space="preserve"> </v>
      </c>
      <c r="IS93" s="288" t="str">
        <f t="shared" si="220"/>
        <v xml:space="preserve"> </v>
      </c>
      <c r="IT93" s="288" t="str">
        <f t="shared" si="220"/>
        <v xml:space="preserve"> </v>
      </c>
      <c r="IU93" s="288" t="str">
        <f t="shared" si="220"/>
        <v xml:space="preserve"> </v>
      </c>
      <c r="IV93" s="288">
        <f t="shared" si="220"/>
        <v>3.0063701587062641</v>
      </c>
      <c r="IW93" s="288">
        <f t="shared" si="220"/>
        <v>1.5253032879957924</v>
      </c>
      <c r="IX93" s="288" t="str">
        <f t="shared" si="220"/>
        <v xml:space="preserve"> </v>
      </c>
      <c r="IY93" s="288">
        <f t="shared" si="220"/>
        <v>2.3814390940166681</v>
      </c>
      <c r="IZ93" s="288" t="str">
        <f t="shared" si="220"/>
        <v xml:space="preserve"> </v>
      </c>
      <c r="JA93" s="288">
        <f t="shared" si="220"/>
        <v>2.7442641628034887</v>
      </c>
      <c r="JB93" s="288">
        <f t="shared" si="220"/>
        <v>2.6029892143463456</v>
      </c>
      <c r="JC93" s="288" t="str">
        <f t="shared" si="220"/>
        <v xml:space="preserve"> </v>
      </c>
      <c r="JD93" s="288">
        <f t="shared" si="220"/>
        <v>2.5911825224381366</v>
      </c>
      <c r="JE93" s="288" t="str">
        <f t="shared" si="220"/>
        <v xml:space="preserve"> </v>
      </c>
      <c r="JF93" s="288" t="str">
        <f t="shared" si="220"/>
        <v xml:space="preserve"> </v>
      </c>
      <c r="JG93" s="288" t="str">
        <f t="shared" si="220"/>
        <v xml:space="preserve"> </v>
      </c>
      <c r="JH93" s="288">
        <f t="shared" ref="JH93:LS93" si="221">IF(JH90&lt;&gt;" ",IF(JH29&gt;0,JH90/JH29*1000," ")," ")</f>
        <v>2.5062912462568425</v>
      </c>
      <c r="JI93" s="288">
        <f t="shared" si="221"/>
        <v>2.7587695868945867</v>
      </c>
      <c r="JJ93" s="288" t="str">
        <f t="shared" si="221"/>
        <v xml:space="preserve"> </v>
      </c>
      <c r="JK93" s="288" t="str">
        <f t="shared" si="221"/>
        <v xml:space="preserve"> </v>
      </c>
      <c r="JL93" s="288">
        <f t="shared" si="221"/>
        <v>5.591590248266607E-2</v>
      </c>
      <c r="JM93" s="288" t="str">
        <f t="shared" si="221"/>
        <v xml:space="preserve"> </v>
      </c>
      <c r="JN93" s="288" t="str">
        <f t="shared" si="221"/>
        <v xml:space="preserve"> </v>
      </c>
      <c r="JO93" s="288" t="str">
        <f t="shared" si="221"/>
        <v xml:space="preserve"> </v>
      </c>
      <c r="JP93" s="288" t="str">
        <f t="shared" si="221"/>
        <v xml:space="preserve"> </v>
      </c>
      <c r="JQ93" s="288" t="str">
        <f t="shared" si="221"/>
        <v xml:space="preserve"> </v>
      </c>
      <c r="JR93" s="288">
        <f t="shared" si="221"/>
        <v>2.2044552454214705</v>
      </c>
      <c r="JS93" s="288">
        <f t="shared" si="221"/>
        <v>6.36367756359901E-2</v>
      </c>
      <c r="JT93" s="288" t="str">
        <f t="shared" si="221"/>
        <v xml:space="preserve"> </v>
      </c>
      <c r="JU93" s="288" t="str">
        <f t="shared" si="221"/>
        <v xml:space="preserve"> </v>
      </c>
      <c r="JV93" s="288" t="str">
        <f t="shared" si="221"/>
        <v xml:space="preserve"> </v>
      </c>
      <c r="JW93" s="288">
        <f t="shared" si="221"/>
        <v>3.2005870093118416</v>
      </c>
      <c r="JX93" s="288" t="str">
        <f t="shared" si="221"/>
        <v xml:space="preserve"> </v>
      </c>
      <c r="JY93" s="288" t="str">
        <f t="shared" si="221"/>
        <v xml:space="preserve"> </v>
      </c>
      <c r="JZ93" s="288">
        <f t="shared" si="221"/>
        <v>1.6693716259005882</v>
      </c>
      <c r="KA93" s="288" t="str">
        <f t="shared" si="221"/>
        <v xml:space="preserve"> </v>
      </c>
      <c r="KB93" s="288" t="str">
        <f t="shared" si="221"/>
        <v xml:space="preserve"> </v>
      </c>
      <c r="KC93" s="288" t="str">
        <f t="shared" si="221"/>
        <v xml:space="preserve"> </v>
      </c>
      <c r="KD93" s="288" t="str">
        <f t="shared" si="221"/>
        <v xml:space="preserve"> </v>
      </c>
      <c r="KE93" s="288" t="str">
        <f t="shared" si="221"/>
        <v xml:space="preserve"> </v>
      </c>
      <c r="KF93" s="288" t="str">
        <f t="shared" si="221"/>
        <v xml:space="preserve"> </v>
      </c>
      <c r="KG93" s="288" t="str">
        <f t="shared" si="221"/>
        <v xml:space="preserve"> </v>
      </c>
      <c r="KH93" s="288">
        <f t="shared" si="221"/>
        <v>5.3271756679339619</v>
      </c>
      <c r="KI93" s="288" t="str">
        <f t="shared" si="221"/>
        <v xml:space="preserve"> </v>
      </c>
      <c r="KJ93" s="288" t="str">
        <f t="shared" si="221"/>
        <v xml:space="preserve"> </v>
      </c>
      <c r="KK93" s="288">
        <f t="shared" si="221"/>
        <v>0.6937218628466999</v>
      </c>
      <c r="KL93" s="288">
        <f t="shared" si="221"/>
        <v>1.7031703670554037</v>
      </c>
      <c r="KM93" s="288">
        <f t="shared" si="221"/>
        <v>1.3632268985896765</v>
      </c>
      <c r="KN93" s="288" t="str">
        <f t="shared" si="221"/>
        <v xml:space="preserve"> </v>
      </c>
      <c r="KO93" s="288" t="str">
        <f t="shared" si="221"/>
        <v xml:space="preserve"> </v>
      </c>
      <c r="KP93" s="288" t="str">
        <f t="shared" si="221"/>
        <v xml:space="preserve"> </v>
      </c>
      <c r="KQ93" s="288" t="str">
        <f t="shared" si="221"/>
        <v xml:space="preserve"> </v>
      </c>
      <c r="KR93" s="288">
        <f t="shared" si="221"/>
        <v>0.75672089648376839</v>
      </c>
      <c r="KS93" s="288" t="str">
        <f t="shared" si="221"/>
        <v xml:space="preserve"> </v>
      </c>
      <c r="KT93" s="288" t="str">
        <f t="shared" si="221"/>
        <v xml:space="preserve"> </v>
      </c>
      <c r="KU93" s="288">
        <f t="shared" si="221"/>
        <v>1.9572234867617631</v>
      </c>
      <c r="KV93" s="288" t="str">
        <f t="shared" si="221"/>
        <v xml:space="preserve"> </v>
      </c>
      <c r="KW93" s="288" t="str">
        <f t="shared" si="221"/>
        <v xml:space="preserve"> </v>
      </c>
      <c r="KX93" s="288" t="str">
        <f t="shared" si="221"/>
        <v xml:space="preserve"> </v>
      </c>
      <c r="KY93" s="288" t="str">
        <f t="shared" si="221"/>
        <v xml:space="preserve"> </v>
      </c>
      <c r="KZ93" s="288" t="str">
        <f t="shared" si="221"/>
        <v xml:space="preserve"> </v>
      </c>
      <c r="LA93" s="288" t="str">
        <f t="shared" si="221"/>
        <v xml:space="preserve"> </v>
      </c>
      <c r="LB93" s="288" t="str">
        <f t="shared" si="221"/>
        <v xml:space="preserve"> </v>
      </c>
      <c r="LC93" s="288" t="str">
        <f t="shared" si="221"/>
        <v xml:space="preserve"> </v>
      </c>
      <c r="LD93" s="288">
        <f t="shared" si="221"/>
        <v>1.885860902287757</v>
      </c>
      <c r="LE93" s="288">
        <f t="shared" si="221"/>
        <v>1.3674603358157178</v>
      </c>
      <c r="LF93" s="288">
        <f t="shared" si="221"/>
        <v>3.7015263012008335</v>
      </c>
      <c r="LG93" s="288">
        <f t="shared" si="221"/>
        <v>2.3495589242020647</v>
      </c>
      <c r="LH93" s="288" t="str">
        <f t="shared" si="221"/>
        <v xml:space="preserve"> </v>
      </c>
      <c r="LI93" s="288" t="str">
        <f t="shared" si="221"/>
        <v xml:space="preserve"> </v>
      </c>
      <c r="LJ93" s="288" t="str">
        <f t="shared" si="221"/>
        <v xml:space="preserve"> </v>
      </c>
      <c r="LK93" s="288" t="str">
        <f t="shared" si="221"/>
        <v xml:space="preserve"> </v>
      </c>
      <c r="LL93" s="288" t="str">
        <f t="shared" si="221"/>
        <v xml:space="preserve"> </v>
      </c>
      <c r="LM93" s="288" t="str">
        <f t="shared" si="221"/>
        <v xml:space="preserve"> </v>
      </c>
      <c r="LN93" s="288">
        <f t="shared" si="221"/>
        <v>3.1833841019213707</v>
      </c>
      <c r="LO93" s="288">
        <f t="shared" si="221"/>
        <v>2.6136521980247656</v>
      </c>
      <c r="LP93" s="288">
        <f t="shared" si="221"/>
        <v>1.3758900636530371</v>
      </c>
      <c r="LQ93" s="288" t="str">
        <f t="shared" si="221"/>
        <v xml:space="preserve"> </v>
      </c>
      <c r="LR93" s="288" t="str">
        <f t="shared" si="221"/>
        <v xml:space="preserve"> </v>
      </c>
      <c r="LS93" s="288" t="str">
        <f t="shared" si="221"/>
        <v xml:space="preserve"> </v>
      </c>
      <c r="LT93" s="288">
        <f t="shared" ref="LT93:MP93" si="222">IF(LT90&lt;&gt;" ",IF(LT29&gt;0,LT90/LT29*1000," ")," ")</f>
        <v>1.7943866903317665</v>
      </c>
      <c r="LU93" s="288" t="str">
        <f t="shared" si="222"/>
        <v xml:space="preserve"> </v>
      </c>
      <c r="LV93" s="288" t="str">
        <f t="shared" si="222"/>
        <v xml:space="preserve"> </v>
      </c>
      <c r="LW93" s="288">
        <f t="shared" si="222"/>
        <v>1.6922368730896298</v>
      </c>
      <c r="LX93" s="288" t="str">
        <f t="shared" si="222"/>
        <v xml:space="preserve"> </v>
      </c>
      <c r="LY93" s="288" t="str">
        <f t="shared" si="222"/>
        <v xml:space="preserve"> </v>
      </c>
      <c r="LZ93" s="288" t="str">
        <f t="shared" si="222"/>
        <v xml:space="preserve"> </v>
      </c>
      <c r="MA93" s="288">
        <f t="shared" si="222"/>
        <v>1.8777042525759569</v>
      </c>
      <c r="MB93" s="288" t="str">
        <f t="shared" si="222"/>
        <v xml:space="preserve"> </v>
      </c>
      <c r="MC93" s="288">
        <f t="shared" si="222"/>
        <v>1.0143355051141936</v>
      </c>
      <c r="MD93" s="288" t="str">
        <f t="shared" si="222"/>
        <v xml:space="preserve"> </v>
      </c>
      <c r="ME93" s="288">
        <f t="shared" si="222"/>
        <v>1.2836876071134622</v>
      </c>
      <c r="MF93" s="288" t="str">
        <f t="shared" si="222"/>
        <v xml:space="preserve"> </v>
      </c>
      <c r="MG93" s="288" t="str">
        <f t="shared" si="222"/>
        <v xml:space="preserve"> </v>
      </c>
      <c r="MH93" s="288" t="str">
        <f t="shared" si="222"/>
        <v xml:space="preserve"> </v>
      </c>
      <c r="MI93" s="288">
        <f t="shared" si="222"/>
        <v>2.271280705142837</v>
      </c>
      <c r="MJ93" s="288" t="str">
        <f t="shared" si="222"/>
        <v xml:space="preserve"> </v>
      </c>
      <c r="MK93" s="288">
        <f t="shared" si="222"/>
        <v>1.6946330783774408</v>
      </c>
      <c r="ML93" s="288">
        <f t="shared" si="222"/>
        <v>3.4739165371620726</v>
      </c>
      <c r="MM93" s="288">
        <f t="shared" si="222"/>
        <v>1.285166838022245</v>
      </c>
      <c r="MN93" s="288" t="str">
        <f t="shared" si="222"/>
        <v xml:space="preserve"> </v>
      </c>
      <c r="MO93" s="288" t="str">
        <f t="shared" si="222"/>
        <v xml:space="preserve"> </v>
      </c>
      <c r="MP93" s="288" t="str">
        <f t="shared" si="222"/>
        <v xml:space="preserve"> </v>
      </c>
      <c r="MR93" s="348">
        <f t="shared" si="50"/>
        <v>2.6310303957441821E-3</v>
      </c>
      <c r="MS93" s="348">
        <f t="shared" si="51"/>
        <v>70.68237043484568</v>
      </c>
      <c r="MT93" s="286">
        <f t="shared" si="52"/>
        <v>1.885860902287757</v>
      </c>
      <c r="MU93" s="772">
        <f t="shared" si="53"/>
        <v>141</v>
      </c>
    </row>
    <row r="94" spans="1:359" s="99" customFormat="1" ht="29" x14ac:dyDescent="0.35">
      <c r="A94" s="101" t="s">
        <v>253</v>
      </c>
      <c r="B94" s="102"/>
      <c r="C94" s="102" t="s">
        <v>4</v>
      </c>
      <c r="D94" s="70" t="s">
        <v>221</v>
      </c>
      <c r="E94" s="286">
        <f t="shared" si="15"/>
        <v>2.1207658444474866</v>
      </c>
      <c r="F94" s="352"/>
      <c r="G94" s="728">
        <f t="shared" ref="G94:M94" si="223">IF(G91&lt;&gt;" ",IF(G31&gt;0,G91/G31*1000," ")," ")</f>
        <v>1.7551125016130209</v>
      </c>
      <c r="H94" s="909" t="str">
        <f t="shared" ref="H94" si="224">IF(H91&lt;&gt;" ",IF(H31&gt;0,H91/H31*1000," ")," ")</f>
        <v xml:space="preserve"> </v>
      </c>
      <c r="I94" s="858">
        <f t="shared" ref="I94" si="225">IF(I91&lt;&gt;" ",IF(I31&gt;0,I91/I31*1000," ")," ")</f>
        <v>1.1651965398479343</v>
      </c>
      <c r="J94" s="774" t="str">
        <f t="shared" ref="J94:L94" si="226">IF(J91&lt;&gt;" ",IF(J31&gt;0,J91/J31*1000," ")," ")</f>
        <v xml:space="preserve"> </v>
      </c>
      <c r="K94" s="774">
        <f t="shared" ref="K94" si="227">IF(K91&lt;&gt;" ",IF(K31&gt;0,K91/K31*1000," ")," ")</f>
        <v>3.2026849961632569</v>
      </c>
      <c r="L94" s="774">
        <f t="shared" si="226"/>
        <v>2.7453100449972441</v>
      </c>
      <c r="M94" s="728">
        <f t="shared" si="223"/>
        <v>2.8892464283102393</v>
      </c>
      <c r="N94" s="728" t="str">
        <f t="shared" ref="N94:S94" si="228">IF(N91&lt;&gt;" ",IF(N31&gt;0,N91/N31*1000," ")," ")</f>
        <v xml:space="preserve"> </v>
      </c>
      <c r="O94" s="774">
        <f t="shared" ref="O94:Q94" si="229">IF(O91&lt;&gt;" ",IF(O31&gt;0,O91/O31*1000," ")," ")</f>
        <v>2.2502151526568119</v>
      </c>
      <c r="P94" s="858" t="str">
        <f t="shared" si="229"/>
        <v xml:space="preserve"> </v>
      </c>
      <c r="Q94" s="858">
        <f t="shared" si="229"/>
        <v>2.0594040684173511</v>
      </c>
      <c r="R94" s="858">
        <f t="shared" ref="R94" si="230">IF(R91&lt;&gt;" ",IF(R31&gt;0,R91/R31*1000," ")," ")</f>
        <v>3.5231164792825864</v>
      </c>
      <c r="S94" s="728" t="str">
        <f t="shared" si="228"/>
        <v xml:space="preserve"> </v>
      </c>
      <c r="T94" s="728">
        <f t="shared" ref="T94" si="231">IF(T91&lt;&gt;" ",IF(T31&gt;0,T91/T31*1000," ")," ")</f>
        <v>1.786338707707414</v>
      </c>
      <c r="U94" s="858"/>
      <c r="V94" s="686">
        <f t="shared" ref="V94:AH94" si="232">IF(V91&lt;&gt;" ",IF(V31&gt;0,V91/V31*1000," ")," ")</f>
        <v>1.9534746160249479</v>
      </c>
      <c r="W94" s="812">
        <f t="shared" ref="W94" si="233">IF(W91&lt;&gt;" ",IF(W31&gt;0,W91/W31*1000," ")," ")</f>
        <v>4.6797181662926173</v>
      </c>
      <c r="X94" s="671">
        <f t="shared" si="232"/>
        <v>2.0549693669162696</v>
      </c>
      <c r="Y94" s="728">
        <f t="shared" ref="Y94:Z94" si="234">IF(Y91&lt;&gt;" ",IF(Y31&gt;0,Y91/Y31*1000," ")," ")</f>
        <v>2.0253191911181601</v>
      </c>
      <c r="Z94" s="728">
        <f t="shared" si="234"/>
        <v>2.9232935591972575</v>
      </c>
      <c r="AA94" s="774" t="str">
        <f t="shared" ref="AA94:AC94" si="235">IF(AA91&lt;&gt;" ",IF(AA31&gt;0,AA91/AA31*1000," ")," ")</f>
        <v xml:space="preserve"> </v>
      </c>
      <c r="AB94" s="909" t="str">
        <f t="shared" si="235"/>
        <v xml:space="preserve"> </v>
      </c>
      <c r="AC94" s="801" t="str">
        <f t="shared" si="235"/>
        <v xml:space="preserve"> </v>
      </c>
      <c r="AD94" s="287" t="str">
        <f t="shared" si="232"/>
        <v xml:space="preserve"> </v>
      </c>
      <c r="AE94" s="502">
        <f t="shared" si="232"/>
        <v>1.0913284933091272</v>
      </c>
      <c r="AF94" s="686" t="str">
        <f t="shared" si="232"/>
        <v xml:space="preserve"> </v>
      </c>
      <c r="AG94" s="774" t="str">
        <f t="shared" ref="AG94" si="236">IF(AG91&lt;&gt;" ",IF(AG31&gt;0,AG91/AG31*1000," ")," ")</f>
        <v xml:space="preserve"> </v>
      </c>
      <c r="AH94" s="658">
        <f t="shared" si="232"/>
        <v>3.1535191861278817</v>
      </c>
      <c r="AI94" s="427" t="str">
        <f t="shared" ref="AI94:AK94" si="237">IF(AI91&lt;&gt;" ",IF(AI31&gt;0,AI91/AI31*1000," ")," ")</f>
        <v xml:space="preserve"> </v>
      </c>
      <c r="AJ94" s="502">
        <f t="shared" si="237"/>
        <v>2.629346511685299</v>
      </c>
      <c r="AK94" s="728">
        <f t="shared" si="237"/>
        <v>2.632893162134581</v>
      </c>
      <c r="AL94" s="287">
        <f t="shared" ref="AL94:AQ94" si="238">IF(AL91&lt;&gt;" ",IF(AL31&gt;0,AL91/AL31*1000," ")," ")</f>
        <v>8.5118001628626061</v>
      </c>
      <c r="AM94" s="427" t="str">
        <f t="shared" si="238"/>
        <v xml:space="preserve"> </v>
      </c>
      <c r="AN94" s="502">
        <f t="shared" si="238"/>
        <v>1.2407493122685687</v>
      </c>
      <c r="AO94" s="588">
        <f t="shared" ref="AO94:AP94" si="239">IF(AO91&lt;&gt;" ",IF(AO31&gt;0,AO91/AO31*1000," ")," ")</f>
        <v>2.3069887769431383</v>
      </c>
      <c r="AP94" s="858" t="str">
        <f t="shared" si="239"/>
        <v xml:space="preserve"> </v>
      </c>
      <c r="AQ94" s="427" t="str">
        <f t="shared" si="238"/>
        <v xml:space="preserve"> </v>
      </c>
      <c r="AR94" s="502">
        <f t="shared" ref="AR94:CC94" si="240">IF(AR91&lt;&gt;" ",IF(AR31&gt;0,AR91/AR31*1000," ")," ")</f>
        <v>1.8711414785694498</v>
      </c>
      <c r="AS94" s="564">
        <f t="shared" ref="AS94" si="241">IF(AS91&lt;&gt;" ",IF(AS31&gt;0,AS91/AS31*1000," ")," ")</f>
        <v>2.1473167487161793</v>
      </c>
      <c r="AT94" s="502" t="str">
        <f t="shared" si="240"/>
        <v xml:space="preserve"> </v>
      </c>
      <c r="AU94" s="642">
        <f t="shared" ref="AU94" si="242">IF(AU91&lt;&gt;" ",IF(AU31&gt;0,AU91/AU31*1000," ")," ")</f>
        <v>3.6187895600247764</v>
      </c>
      <c r="AV94" s="564">
        <f t="shared" ref="AV94:AX94" si="243">IF(AV91&lt;&gt;" ",IF(AV31&gt;0,AV91/AV31*1000," ")," ")</f>
        <v>1.8310001680325989</v>
      </c>
      <c r="AW94" s="728" t="str">
        <f t="shared" si="243"/>
        <v xml:space="preserve"> </v>
      </c>
      <c r="AX94" s="728">
        <f t="shared" si="243"/>
        <v>2.1503970414568117</v>
      </c>
      <c r="AY94" s="502">
        <f t="shared" si="240"/>
        <v>1.9790486624173065</v>
      </c>
      <c r="AZ94" s="530">
        <f t="shared" ref="AZ94" si="244">IF(AZ91&lt;&gt;" ",IF(AZ31&gt;0,AZ91/AZ31*1000," ")," ")</f>
        <v>4.698009391033195</v>
      </c>
      <c r="BA94" s="502">
        <f t="shared" si="240"/>
        <v>2.9234497948585809</v>
      </c>
      <c r="BB94" s="502">
        <f t="shared" si="240"/>
        <v>2.3963400781412774</v>
      </c>
      <c r="BC94" s="502">
        <f t="shared" si="240"/>
        <v>2.5196470685744856</v>
      </c>
      <c r="BD94" s="671" t="str">
        <f t="shared" ref="BD94" si="245">IF(BD91&lt;&gt;" ",IF(BD31&gt;0,BD91/BD31*1000," ")," ")</f>
        <v xml:space="preserve"> </v>
      </c>
      <c r="BE94" s="502" t="str">
        <f t="shared" si="240"/>
        <v xml:space="preserve"> </v>
      </c>
      <c r="BF94" s="774" t="str">
        <f t="shared" si="240"/>
        <v xml:space="preserve"> </v>
      </c>
      <c r="BG94" s="502">
        <f t="shared" si="240"/>
        <v>1.5988096699113576</v>
      </c>
      <c r="BH94" s="502" t="str">
        <f t="shared" si="240"/>
        <v xml:space="preserve"> </v>
      </c>
      <c r="BI94" s="502" t="str">
        <f t="shared" si="240"/>
        <v xml:space="preserve"> </v>
      </c>
      <c r="BJ94" s="502" t="str">
        <f t="shared" si="240"/>
        <v xml:space="preserve"> </v>
      </c>
      <c r="BK94" s="502">
        <f t="shared" si="240"/>
        <v>2.6620608187258652</v>
      </c>
      <c r="BL94" s="502" t="str">
        <f t="shared" si="240"/>
        <v xml:space="preserve"> </v>
      </c>
      <c r="BM94" s="502" t="str">
        <f t="shared" si="240"/>
        <v xml:space="preserve"> </v>
      </c>
      <c r="BN94" s="502" t="str">
        <f t="shared" si="240"/>
        <v xml:space="preserve"> </v>
      </c>
      <c r="BO94" s="502" t="str">
        <f t="shared" si="240"/>
        <v xml:space="preserve"> </v>
      </c>
      <c r="BP94" s="858" t="str">
        <f t="shared" si="240"/>
        <v xml:space="preserve"> </v>
      </c>
      <c r="BQ94" s="502" t="str">
        <f t="shared" si="240"/>
        <v xml:space="preserve"> </v>
      </c>
      <c r="BR94" s="502">
        <f t="shared" si="240"/>
        <v>1.5056210415944395</v>
      </c>
      <c r="BS94" s="502">
        <f t="shared" si="240"/>
        <v>2.1194655211200324</v>
      </c>
      <c r="BT94" s="502" t="str">
        <f t="shared" si="240"/>
        <v xml:space="preserve"> </v>
      </c>
      <c r="BU94" s="502" t="str">
        <f t="shared" si="240"/>
        <v xml:space="preserve"> </v>
      </c>
      <c r="BV94" s="502" t="str">
        <f t="shared" si="240"/>
        <v xml:space="preserve"> </v>
      </c>
      <c r="BW94" s="502" t="str">
        <f t="shared" si="240"/>
        <v xml:space="preserve"> </v>
      </c>
      <c r="BX94" s="502" t="str">
        <f t="shared" si="240"/>
        <v xml:space="preserve"> </v>
      </c>
      <c r="BY94" s="502">
        <f t="shared" si="240"/>
        <v>2.0516889564180767</v>
      </c>
      <c r="BZ94" s="502" t="str">
        <f t="shared" si="240"/>
        <v xml:space="preserve"> </v>
      </c>
      <c r="CA94" s="502">
        <f t="shared" si="240"/>
        <v>1.1573867341507307</v>
      </c>
      <c r="CB94" s="502">
        <f t="shared" si="240"/>
        <v>4.6351183915440322</v>
      </c>
      <c r="CC94" s="502" t="str">
        <f t="shared" si="240"/>
        <v xml:space="preserve"> </v>
      </c>
      <c r="CD94" s="502" t="str">
        <f t="shared" ref="CD94:EQ94" si="246">IF(CD91&lt;&gt;" ",IF(CD31&gt;0,CD91/CD31*1000," ")," ")</f>
        <v xml:space="preserve"> </v>
      </c>
      <c r="CE94" s="502" t="str">
        <f t="shared" si="246"/>
        <v xml:space="preserve"> </v>
      </c>
      <c r="CF94" s="564">
        <f>IF(CF91&lt;&gt;" ",IF(CF31&gt;0,CF91/CF31*1000," ")," ")</f>
        <v>1.8524790221949732</v>
      </c>
      <c r="CG94" s="502" t="str">
        <f t="shared" si="246"/>
        <v xml:space="preserve"> </v>
      </c>
      <c r="CH94" s="502">
        <f t="shared" si="246"/>
        <v>1.6815433415111873</v>
      </c>
      <c r="CI94" s="502">
        <f t="shared" si="246"/>
        <v>1.9565685425137544</v>
      </c>
      <c r="CJ94" s="502">
        <f t="shared" si="246"/>
        <v>1.6148688760326912</v>
      </c>
      <c r="CK94" s="502" t="str">
        <f t="shared" si="246"/>
        <v xml:space="preserve"> </v>
      </c>
      <c r="CL94" s="502">
        <f t="shared" si="246"/>
        <v>2.4521628129722659</v>
      </c>
      <c r="CM94" s="502" t="str">
        <f t="shared" si="246"/>
        <v xml:space="preserve"> </v>
      </c>
      <c r="CN94" s="502" t="str">
        <f t="shared" si="246"/>
        <v xml:space="preserve"> </v>
      </c>
      <c r="CO94" s="502" t="str">
        <f t="shared" si="246"/>
        <v xml:space="preserve"> </v>
      </c>
      <c r="CP94" s="502" t="str">
        <f t="shared" si="246"/>
        <v xml:space="preserve"> </v>
      </c>
      <c r="CQ94" s="502" t="str">
        <f t="shared" si="246"/>
        <v xml:space="preserve"> </v>
      </c>
      <c r="CR94" s="502" t="str">
        <f t="shared" si="246"/>
        <v xml:space="preserve"> </v>
      </c>
      <c r="CS94" s="502">
        <f t="shared" si="246"/>
        <v>4.1712403951701429</v>
      </c>
      <c r="CT94" s="502" t="str">
        <f t="shared" si="246"/>
        <v xml:space="preserve"> </v>
      </c>
      <c r="CU94" s="502" t="str">
        <f t="shared" si="246"/>
        <v xml:space="preserve"> </v>
      </c>
      <c r="CV94" s="774" t="str">
        <f t="shared" si="246"/>
        <v xml:space="preserve"> </v>
      </c>
      <c r="CW94" s="502">
        <f t="shared" si="246"/>
        <v>1.6852341912848436</v>
      </c>
      <c r="CX94" s="502">
        <f t="shared" si="246"/>
        <v>1.8803856557341727</v>
      </c>
      <c r="CY94" s="502" t="str">
        <f t="shared" si="246"/>
        <v xml:space="preserve"> </v>
      </c>
      <c r="CZ94" s="502" t="str">
        <f t="shared" si="246"/>
        <v xml:space="preserve"> </v>
      </c>
      <c r="DA94" s="502" t="str">
        <f t="shared" si="246"/>
        <v xml:space="preserve"> </v>
      </c>
      <c r="DB94" s="502">
        <f t="shared" si="246"/>
        <v>1.3660906041030747</v>
      </c>
      <c r="DC94" s="502">
        <f t="shared" si="246"/>
        <v>2.9390784273256001</v>
      </c>
      <c r="DD94" s="502" t="str">
        <f t="shared" si="246"/>
        <v xml:space="preserve"> </v>
      </c>
      <c r="DE94" s="502">
        <f t="shared" si="246"/>
        <v>1.8996453231200778</v>
      </c>
      <c r="DF94" s="502" t="str">
        <f t="shared" si="246"/>
        <v xml:space="preserve"> </v>
      </c>
      <c r="DG94" s="858" t="str">
        <f t="shared" si="246"/>
        <v xml:space="preserve"> </v>
      </c>
      <c r="DH94" s="502">
        <f t="shared" si="246"/>
        <v>1.1216555559911179</v>
      </c>
      <c r="DI94" s="502" t="str">
        <f t="shared" si="246"/>
        <v xml:space="preserve"> </v>
      </c>
      <c r="DJ94" s="502" t="str">
        <f t="shared" si="246"/>
        <v xml:space="preserve"> </v>
      </c>
      <c r="DK94" s="502">
        <f t="shared" si="246"/>
        <v>1.5918833105340728</v>
      </c>
      <c r="DL94" s="502">
        <f t="shared" si="246"/>
        <v>2.4632643074443532</v>
      </c>
      <c r="DM94" s="502" t="str">
        <f t="shared" si="246"/>
        <v xml:space="preserve"> </v>
      </c>
      <c r="DN94" s="502">
        <f t="shared" si="246"/>
        <v>1.9487636376000372</v>
      </c>
      <c r="DO94" s="502" t="str">
        <f t="shared" si="246"/>
        <v xml:space="preserve"> </v>
      </c>
      <c r="DP94" s="502">
        <f t="shared" si="246"/>
        <v>0.90251373649028388</v>
      </c>
      <c r="DQ94" s="502">
        <f t="shared" si="246"/>
        <v>2.9555148411230445</v>
      </c>
      <c r="DR94" s="502">
        <f t="shared" si="246"/>
        <v>4.038975410619706</v>
      </c>
      <c r="DS94" s="502">
        <f t="shared" si="246"/>
        <v>2.1356801376708225</v>
      </c>
      <c r="DT94" s="502" t="str">
        <f t="shared" si="246"/>
        <v xml:space="preserve"> </v>
      </c>
      <c r="DU94" s="502">
        <f t="shared" si="246"/>
        <v>1.6619135731280597</v>
      </c>
      <c r="DV94" s="502" t="str">
        <f t="shared" si="246"/>
        <v xml:space="preserve"> </v>
      </c>
      <c r="DW94" s="502">
        <f t="shared" si="246"/>
        <v>1.2444898101683328</v>
      </c>
      <c r="DX94" s="502" t="str">
        <f t="shared" si="246"/>
        <v xml:space="preserve"> </v>
      </c>
      <c r="DY94" s="502" t="str">
        <f t="shared" si="246"/>
        <v xml:space="preserve"> </v>
      </c>
      <c r="DZ94" s="502">
        <f t="shared" si="246"/>
        <v>0.83704127935151318</v>
      </c>
      <c r="EA94" s="502">
        <f t="shared" si="246"/>
        <v>1.6019229992135797</v>
      </c>
      <c r="EB94" s="502">
        <f t="shared" si="246"/>
        <v>1.7578302286411636</v>
      </c>
      <c r="EC94" s="502">
        <f t="shared" si="246"/>
        <v>1.2099524871264002</v>
      </c>
      <c r="ED94" s="502">
        <f t="shared" si="246"/>
        <v>1.7687331953299128</v>
      </c>
      <c r="EE94" s="502">
        <f t="shared" si="246"/>
        <v>1.594908227972744</v>
      </c>
      <c r="EF94" s="502" t="str">
        <f t="shared" si="246"/>
        <v xml:space="preserve"> </v>
      </c>
      <c r="EG94" s="502" t="str">
        <f t="shared" si="246"/>
        <v xml:space="preserve"> </v>
      </c>
      <c r="EH94" s="502">
        <f t="shared" si="246"/>
        <v>1.8433651188182942</v>
      </c>
      <c r="EI94" s="502">
        <f t="shared" si="246"/>
        <v>4.7856181653984748</v>
      </c>
      <c r="EJ94" s="502" t="str">
        <f t="shared" si="246"/>
        <v xml:space="preserve"> </v>
      </c>
      <c r="EK94" s="502">
        <f t="shared" si="246"/>
        <v>1.8860641905303595</v>
      </c>
      <c r="EL94" s="502">
        <f t="shared" si="246"/>
        <v>2.5791719125011849</v>
      </c>
      <c r="EM94" s="502">
        <f t="shared" si="246"/>
        <v>1.8142235123367199</v>
      </c>
      <c r="EN94" s="502" t="str">
        <f t="shared" si="246"/>
        <v xml:space="preserve"> </v>
      </c>
      <c r="EO94" s="502" t="str">
        <f t="shared" si="246"/>
        <v xml:space="preserve"> </v>
      </c>
      <c r="EP94" s="502" t="str">
        <f t="shared" si="246"/>
        <v xml:space="preserve"> </v>
      </c>
      <c r="EQ94" s="502" t="str">
        <f t="shared" si="246"/>
        <v xml:space="preserve"> </v>
      </c>
      <c r="ER94" s="502">
        <f t="shared" ref="ER94:HD94" si="247">IF(ER91&lt;&gt;" ",IF(ER31&gt;0,ER91/ER31*1000," ")," ")</f>
        <v>1.7062156677398701</v>
      </c>
      <c r="ES94" s="502">
        <f t="shared" si="247"/>
        <v>1.7549590232259056</v>
      </c>
      <c r="ET94" s="502" t="str">
        <f t="shared" si="247"/>
        <v xml:space="preserve"> </v>
      </c>
      <c r="EU94" s="502">
        <f t="shared" si="247"/>
        <v>2.3120505556766178</v>
      </c>
      <c r="EV94" s="502">
        <f t="shared" si="247"/>
        <v>0.9883405639913232</v>
      </c>
      <c r="EW94" s="502" t="str">
        <f t="shared" si="247"/>
        <v xml:space="preserve"> </v>
      </c>
      <c r="EX94" s="502" t="str">
        <f t="shared" si="247"/>
        <v xml:space="preserve"> </v>
      </c>
      <c r="EY94" s="502" t="str">
        <f t="shared" si="247"/>
        <v xml:space="preserve"> </v>
      </c>
      <c r="EZ94" s="774" t="str">
        <f t="shared" ref="EZ94" si="248">IF(EZ91&lt;&gt;" ",IF(EZ31&gt;0,EZ91/EZ31*1000," ")," ")</f>
        <v xml:space="preserve"> </v>
      </c>
      <c r="FA94" s="502">
        <f t="shared" si="247"/>
        <v>1.5524467464998195</v>
      </c>
      <c r="FB94" s="502">
        <f t="shared" si="247"/>
        <v>1.9211691086691087</v>
      </c>
      <c r="FC94" s="502" t="str">
        <f t="shared" si="247"/>
        <v xml:space="preserve"> </v>
      </c>
      <c r="FD94" s="502" t="str">
        <f t="shared" si="247"/>
        <v xml:space="preserve"> </v>
      </c>
      <c r="FE94" s="502">
        <f t="shared" si="247"/>
        <v>3.1928490280232262</v>
      </c>
      <c r="FF94" s="502" t="str">
        <f t="shared" si="247"/>
        <v xml:space="preserve"> </v>
      </c>
      <c r="FG94" s="502">
        <f t="shared" si="247"/>
        <v>1.3957138588147864</v>
      </c>
      <c r="FH94" s="502">
        <f t="shared" si="247"/>
        <v>2.7124147510734375</v>
      </c>
      <c r="FI94" s="502" t="str">
        <f t="shared" si="247"/>
        <v xml:space="preserve"> </v>
      </c>
      <c r="FJ94" s="502">
        <f t="shared" si="247"/>
        <v>1.884031280343079</v>
      </c>
      <c r="FK94" s="502" t="str">
        <f t="shared" si="247"/>
        <v xml:space="preserve"> </v>
      </c>
      <c r="FL94" s="502" t="str">
        <f t="shared" si="247"/>
        <v xml:space="preserve"> </v>
      </c>
      <c r="FM94" s="502">
        <f t="shared" si="247"/>
        <v>2.7410657850586162</v>
      </c>
      <c r="FN94" s="502">
        <f t="shared" si="247"/>
        <v>1.274295243045243</v>
      </c>
      <c r="FO94" s="502">
        <f t="shared" si="247"/>
        <v>2.2227561486804017</v>
      </c>
      <c r="FP94" s="502" t="str">
        <f t="shared" si="247"/>
        <v xml:space="preserve"> </v>
      </c>
      <c r="FQ94" s="502">
        <f t="shared" si="247"/>
        <v>2.3568392577439758</v>
      </c>
      <c r="FR94" s="502">
        <f t="shared" si="247"/>
        <v>1.5056210415944395</v>
      </c>
      <c r="FS94" s="502">
        <f t="shared" si="247"/>
        <v>2.1484973934375957</v>
      </c>
      <c r="FT94" s="502">
        <f t="shared" si="247"/>
        <v>1.8227848101265822</v>
      </c>
      <c r="FU94" s="502">
        <f t="shared" si="247"/>
        <v>1.2782092145659218</v>
      </c>
      <c r="FV94" s="502">
        <f t="shared" si="247"/>
        <v>2.2025322340689315</v>
      </c>
      <c r="FW94" s="502">
        <f t="shared" si="247"/>
        <v>1.8999137223901024</v>
      </c>
      <c r="FX94" s="502" t="str">
        <f t="shared" si="247"/>
        <v xml:space="preserve"> </v>
      </c>
      <c r="FY94" s="502">
        <f t="shared" si="247"/>
        <v>0.88329329150322733</v>
      </c>
      <c r="FZ94" s="502" t="str">
        <f t="shared" si="247"/>
        <v xml:space="preserve"> </v>
      </c>
      <c r="GA94" s="502">
        <f t="shared" si="247"/>
        <v>2.0661283351429987</v>
      </c>
      <c r="GB94" s="502" t="str">
        <f t="shared" si="247"/>
        <v xml:space="preserve"> </v>
      </c>
      <c r="GC94" s="502">
        <f t="shared" si="247"/>
        <v>3.964165184802769</v>
      </c>
      <c r="GD94" s="502">
        <f t="shared" si="247"/>
        <v>2.1028559209940783</v>
      </c>
      <c r="GE94" s="502" t="str">
        <f t="shared" si="247"/>
        <v xml:space="preserve"> </v>
      </c>
      <c r="GF94" s="502" t="str">
        <f t="shared" si="247"/>
        <v xml:space="preserve"> </v>
      </c>
      <c r="GG94" s="502">
        <f t="shared" si="247"/>
        <v>1.2454774640356181</v>
      </c>
      <c r="GH94" s="502">
        <f t="shared" si="247"/>
        <v>1.7075281641133222</v>
      </c>
      <c r="GI94" s="502">
        <f t="shared" si="247"/>
        <v>1.142573459149546</v>
      </c>
      <c r="GJ94" s="502">
        <f t="shared" si="247"/>
        <v>1.7035355407182653</v>
      </c>
      <c r="GK94" s="502" t="str">
        <f t="shared" si="247"/>
        <v xml:space="preserve"> </v>
      </c>
      <c r="GL94" s="502">
        <f t="shared" si="247"/>
        <v>1.6060350939383199</v>
      </c>
      <c r="GM94" s="502" t="str">
        <f t="shared" si="247"/>
        <v xml:space="preserve"> </v>
      </c>
      <c r="GN94" s="502" t="str">
        <f t="shared" si="247"/>
        <v xml:space="preserve"> </v>
      </c>
      <c r="GO94" s="502">
        <f t="shared" si="247"/>
        <v>1.8595201452135854</v>
      </c>
      <c r="GP94" s="502">
        <f t="shared" si="247"/>
        <v>4.6788240238199554</v>
      </c>
      <c r="GQ94" s="502" t="str">
        <f t="shared" si="247"/>
        <v xml:space="preserve"> </v>
      </c>
      <c r="GR94" s="502" t="str">
        <f t="shared" si="247"/>
        <v xml:space="preserve"> </v>
      </c>
      <c r="GS94" s="502">
        <f t="shared" si="247"/>
        <v>4.234296236710926</v>
      </c>
      <c r="GT94" s="502" t="str">
        <f t="shared" si="247"/>
        <v xml:space="preserve"> </v>
      </c>
      <c r="GU94" s="502">
        <f t="shared" si="247"/>
        <v>1.4561703177774608</v>
      </c>
      <c r="GV94" s="502" t="str">
        <f t="shared" si="247"/>
        <v xml:space="preserve"> </v>
      </c>
      <c r="GW94" s="502">
        <f t="shared" si="247"/>
        <v>1.7093461126562171</v>
      </c>
      <c r="GX94" s="502">
        <f t="shared" si="247"/>
        <v>0.90544865322323576</v>
      </c>
      <c r="GY94" s="502" t="str">
        <f t="shared" si="247"/>
        <v xml:space="preserve"> </v>
      </c>
      <c r="GZ94" s="502" t="str">
        <f t="shared" si="247"/>
        <v xml:space="preserve"> </v>
      </c>
      <c r="HA94" s="502" t="str">
        <f t="shared" si="247"/>
        <v xml:space="preserve"> </v>
      </c>
      <c r="HB94" s="502" t="str">
        <f t="shared" si="247"/>
        <v xml:space="preserve"> </v>
      </c>
      <c r="HC94" s="502" t="str">
        <f t="shared" si="247"/>
        <v xml:space="preserve"> </v>
      </c>
      <c r="HD94" s="502">
        <f t="shared" si="247"/>
        <v>1.6051577098991159</v>
      </c>
      <c r="HE94" s="502" t="str">
        <f t="shared" ref="HE94:JP94" si="249">IF(HE91&lt;&gt;" ",IF(HE31&gt;0,HE91/HE31*1000," ")," ")</f>
        <v xml:space="preserve"> </v>
      </c>
      <c r="HF94" s="502">
        <f t="shared" si="249"/>
        <v>1.7615845454641765</v>
      </c>
      <c r="HG94" s="502">
        <f t="shared" si="249"/>
        <v>1.0211537595456652</v>
      </c>
      <c r="HH94" s="502">
        <f t="shared" si="249"/>
        <v>3.9550078993244715</v>
      </c>
      <c r="HI94" s="502">
        <f t="shared" si="249"/>
        <v>2.2599011150165054</v>
      </c>
      <c r="HJ94" s="502">
        <f t="shared" si="249"/>
        <v>1.3542598941188964</v>
      </c>
      <c r="HK94" s="502">
        <f t="shared" si="249"/>
        <v>1.673459669532358</v>
      </c>
      <c r="HL94" s="502">
        <f t="shared" si="249"/>
        <v>3.2658921795693092</v>
      </c>
      <c r="HM94" s="502" t="str">
        <f t="shared" si="249"/>
        <v xml:space="preserve"> </v>
      </c>
      <c r="HN94" s="502">
        <f t="shared" si="249"/>
        <v>3.739093151224365</v>
      </c>
      <c r="HO94" s="502">
        <f t="shared" si="249"/>
        <v>2.4072436680402132</v>
      </c>
      <c r="HP94" s="502" t="str">
        <f t="shared" si="249"/>
        <v xml:space="preserve"> </v>
      </c>
      <c r="HQ94" s="502">
        <f t="shared" si="249"/>
        <v>1.8751714583561943</v>
      </c>
      <c r="HR94" s="502">
        <f t="shared" si="249"/>
        <v>1.4358149420602109</v>
      </c>
      <c r="HS94" s="502">
        <f t="shared" si="249"/>
        <v>0.41495026259340395</v>
      </c>
      <c r="HT94" s="502">
        <f t="shared" si="249"/>
        <v>1.7495761427304268</v>
      </c>
      <c r="HU94" s="502" t="str">
        <f t="shared" si="249"/>
        <v xml:space="preserve"> </v>
      </c>
      <c r="HV94" s="502">
        <f t="shared" si="249"/>
        <v>1.6060491199180664</v>
      </c>
      <c r="HW94" s="502">
        <f t="shared" si="249"/>
        <v>1.9264010535668952</v>
      </c>
      <c r="HX94" s="502" t="str">
        <f t="shared" si="249"/>
        <v xml:space="preserve"> </v>
      </c>
      <c r="HY94" s="502">
        <f t="shared" si="249"/>
        <v>1.9961240310077517</v>
      </c>
      <c r="HZ94" s="502">
        <f t="shared" si="249"/>
        <v>1.6381042759852626</v>
      </c>
      <c r="IA94" s="502" t="str">
        <f t="shared" si="249"/>
        <v xml:space="preserve"> </v>
      </c>
      <c r="IB94" s="502">
        <f t="shared" si="249"/>
        <v>0.99600748186122767</v>
      </c>
      <c r="IC94" s="502" t="str">
        <f t="shared" si="249"/>
        <v xml:space="preserve"> </v>
      </c>
      <c r="ID94" s="502">
        <f t="shared" si="249"/>
        <v>2.7082820561081431</v>
      </c>
      <c r="IE94" s="502" t="str">
        <f t="shared" si="249"/>
        <v xml:space="preserve"> </v>
      </c>
      <c r="IF94" s="502">
        <f t="shared" si="249"/>
        <v>1.4322108166495697</v>
      </c>
      <c r="IG94" s="502">
        <f t="shared" si="249"/>
        <v>0.40962050380631149</v>
      </c>
      <c r="IH94" s="502">
        <f t="shared" si="249"/>
        <v>1.7852301425585488</v>
      </c>
      <c r="II94" s="502">
        <f t="shared" si="249"/>
        <v>2.7466634890371782</v>
      </c>
      <c r="IJ94" s="502">
        <f t="shared" si="249"/>
        <v>3.5105634795023648</v>
      </c>
      <c r="IK94" s="502">
        <f t="shared" si="249"/>
        <v>2.9565211240526765</v>
      </c>
      <c r="IL94" s="502">
        <f t="shared" si="249"/>
        <v>2.3567935867084611</v>
      </c>
      <c r="IM94" s="502" t="str">
        <f t="shared" si="249"/>
        <v xml:space="preserve"> </v>
      </c>
      <c r="IN94" s="502" t="str">
        <f t="shared" si="249"/>
        <v xml:space="preserve"> </v>
      </c>
      <c r="IO94" s="502">
        <f t="shared" si="249"/>
        <v>2.1361186098092015</v>
      </c>
      <c r="IP94" s="502" t="str">
        <f t="shared" si="249"/>
        <v xml:space="preserve"> </v>
      </c>
      <c r="IQ94" s="502">
        <f t="shared" si="249"/>
        <v>1.5165075576770088</v>
      </c>
      <c r="IR94" s="502" t="str">
        <f t="shared" si="249"/>
        <v xml:space="preserve"> </v>
      </c>
      <c r="IS94" s="502">
        <f t="shared" si="249"/>
        <v>1.1598691821517795</v>
      </c>
      <c r="IT94" s="502">
        <f t="shared" si="249"/>
        <v>0.82041824269498187</v>
      </c>
      <c r="IU94" s="502" t="str">
        <f t="shared" si="249"/>
        <v xml:space="preserve"> </v>
      </c>
      <c r="IV94" s="502">
        <f t="shared" si="249"/>
        <v>2.7742874525467758</v>
      </c>
      <c r="IW94" s="502">
        <f t="shared" si="249"/>
        <v>1.4277603962811787</v>
      </c>
      <c r="IX94" s="502">
        <f t="shared" si="249"/>
        <v>2.2194126319486811</v>
      </c>
      <c r="IY94" s="502">
        <f t="shared" si="249"/>
        <v>2.249405194411799</v>
      </c>
      <c r="IZ94" s="502">
        <f t="shared" si="249"/>
        <v>1.3717929110084608</v>
      </c>
      <c r="JA94" s="502">
        <f t="shared" si="249"/>
        <v>2.2669325056965506</v>
      </c>
      <c r="JB94" s="502" t="str">
        <f t="shared" si="249"/>
        <v xml:space="preserve"> </v>
      </c>
      <c r="JC94" s="502">
        <f t="shared" si="249"/>
        <v>2.1580075906998983</v>
      </c>
      <c r="JD94" s="502">
        <f t="shared" si="249"/>
        <v>2.5790421276497728</v>
      </c>
      <c r="JE94" s="502" t="str">
        <f t="shared" si="249"/>
        <v xml:space="preserve"> </v>
      </c>
      <c r="JF94" s="502">
        <f t="shared" si="249"/>
        <v>1.7300157736732307</v>
      </c>
      <c r="JG94" s="502">
        <f t="shared" si="249"/>
        <v>1.6499269671858505</v>
      </c>
      <c r="JH94" s="502">
        <f t="shared" si="249"/>
        <v>2.2161294917888954</v>
      </c>
      <c r="JI94" s="502" t="str">
        <f t="shared" si="249"/>
        <v xml:space="preserve"> </v>
      </c>
      <c r="JJ94" s="502" t="str">
        <f t="shared" si="249"/>
        <v xml:space="preserve"> </v>
      </c>
      <c r="JK94" s="502" t="str">
        <f t="shared" si="249"/>
        <v xml:space="preserve"> </v>
      </c>
      <c r="JL94" s="502">
        <f t="shared" si="249"/>
        <v>1.8381815288267982</v>
      </c>
      <c r="JM94" s="502" t="str">
        <f t="shared" si="249"/>
        <v xml:space="preserve"> </v>
      </c>
      <c r="JN94" s="502" t="str">
        <f t="shared" si="249"/>
        <v xml:space="preserve"> </v>
      </c>
      <c r="JO94" s="502">
        <f t="shared" si="249"/>
        <v>2.1373655050586158</v>
      </c>
      <c r="JP94" s="502" t="str">
        <f t="shared" si="249"/>
        <v xml:space="preserve"> </v>
      </c>
      <c r="JQ94" s="502">
        <f t="shared" ref="JQ94:MB94" si="250">IF(JQ91&lt;&gt;" ",IF(JQ31&gt;0,JQ91/JQ31*1000," ")," ")</f>
        <v>0.92682996630979808</v>
      </c>
      <c r="JR94" s="502" t="str">
        <f t="shared" si="250"/>
        <v xml:space="preserve"> </v>
      </c>
      <c r="JS94" s="502">
        <f t="shared" si="250"/>
        <v>1.4233081710723865</v>
      </c>
      <c r="JT94" s="502">
        <f t="shared" si="250"/>
        <v>1.0981040411733483</v>
      </c>
      <c r="JU94" s="502">
        <f t="shared" si="250"/>
        <v>2.0036331920722574</v>
      </c>
      <c r="JV94" s="502" t="str">
        <f t="shared" si="250"/>
        <v xml:space="preserve"> </v>
      </c>
      <c r="JW94" s="502">
        <f t="shared" si="250"/>
        <v>3.902044693487877</v>
      </c>
      <c r="JX94" s="502" t="str">
        <f t="shared" si="250"/>
        <v xml:space="preserve"> </v>
      </c>
      <c r="JY94" s="502" t="str">
        <f t="shared" si="250"/>
        <v xml:space="preserve"> </v>
      </c>
      <c r="JZ94" s="502">
        <f t="shared" si="250"/>
        <v>2.158798856107528</v>
      </c>
      <c r="KA94" s="502" t="str">
        <f t="shared" si="250"/>
        <v xml:space="preserve"> </v>
      </c>
      <c r="KB94" s="502" t="str">
        <f t="shared" si="250"/>
        <v xml:space="preserve"> </v>
      </c>
      <c r="KC94" s="502" t="str">
        <f t="shared" si="250"/>
        <v xml:space="preserve"> </v>
      </c>
      <c r="KD94" s="502" t="str">
        <f t="shared" si="250"/>
        <v xml:space="preserve"> </v>
      </c>
      <c r="KE94" s="502" t="str">
        <f t="shared" si="250"/>
        <v xml:space="preserve"> </v>
      </c>
      <c r="KF94" s="502">
        <f t="shared" si="250"/>
        <v>1.9739395532852566</v>
      </c>
      <c r="KG94" s="502">
        <f t="shared" si="250"/>
        <v>1.6224434129451757</v>
      </c>
      <c r="KH94" s="502">
        <f t="shared" si="250"/>
        <v>4.6742200927035054</v>
      </c>
      <c r="KI94" s="502" t="str">
        <f t="shared" si="250"/>
        <v xml:space="preserve"> </v>
      </c>
      <c r="KJ94" s="502">
        <f t="shared" si="250"/>
        <v>1.755763518361882</v>
      </c>
      <c r="KK94" s="502">
        <f t="shared" si="250"/>
        <v>1.299545428772547</v>
      </c>
      <c r="KL94" s="502">
        <f t="shared" si="250"/>
        <v>1.6952736069319208</v>
      </c>
      <c r="KM94" s="502" t="str">
        <f t="shared" si="250"/>
        <v xml:space="preserve"> </v>
      </c>
      <c r="KN94" s="502">
        <f t="shared" si="250"/>
        <v>1.7124233201575672</v>
      </c>
      <c r="KO94" s="502" t="str">
        <f t="shared" si="250"/>
        <v xml:space="preserve"> </v>
      </c>
      <c r="KP94" s="502" t="str">
        <f t="shared" si="250"/>
        <v xml:space="preserve"> </v>
      </c>
      <c r="KQ94" s="502">
        <f t="shared" si="250"/>
        <v>4.5387811357689314</v>
      </c>
      <c r="KR94" s="502">
        <f t="shared" si="250"/>
        <v>1.2744590118051218</v>
      </c>
      <c r="KS94" s="502" t="str">
        <f t="shared" si="250"/>
        <v xml:space="preserve"> </v>
      </c>
      <c r="KT94" s="502">
        <f t="shared" si="250"/>
        <v>1.5363421620108972</v>
      </c>
      <c r="KU94" s="502">
        <f t="shared" si="250"/>
        <v>1.6324882115253425</v>
      </c>
      <c r="KV94" s="502" t="str">
        <f t="shared" si="250"/>
        <v xml:space="preserve"> </v>
      </c>
      <c r="KW94" s="502">
        <f t="shared" si="250"/>
        <v>1.632685939573203</v>
      </c>
      <c r="KX94" s="502">
        <f t="shared" si="250"/>
        <v>1.8049142402032825</v>
      </c>
      <c r="KY94" s="502">
        <f t="shared" si="250"/>
        <v>1.6790247150348203</v>
      </c>
      <c r="KZ94" s="502">
        <f t="shared" si="250"/>
        <v>2.8979453441295546</v>
      </c>
      <c r="LA94" s="502">
        <f t="shared" si="250"/>
        <v>1.3632585203657521</v>
      </c>
      <c r="LB94" s="502">
        <f t="shared" si="250"/>
        <v>1.9498378127896199</v>
      </c>
      <c r="LC94" s="502" t="str">
        <f t="shared" si="250"/>
        <v xml:space="preserve"> </v>
      </c>
      <c r="LD94" s="502">
        <f t="shared" si="250"/>
        <v>1.9558122067639314</v>
      </c>
      <c r="LE94" s="502" t="str">
        <f t="shared" si="250"/>
        <v xml:space="preserve"> </v>
      </c>
      <c r="LF94" s="502">
        <f t="shared" si="250"/>
        <v>4.6975451318413075</v>
      </c>
      <c r="LG94" s="502">
        <f t="shared" si="250"/>
        <v>2.1907993136185047</v>
      </c>
      <c r="LH94" s="502">
        <f t="shared" si="250"/>
        <v>1.987068318631293</v>
      </c>
      <c r="LI94" s="502">
        <f t="shared" si="250"/>
        <v>1.7094667130792924</v>
      </c>
      <c r="LJ94" s="502" t="str">
        <f t="shared" si="250"/>
        <v xml:space="preserve"> </v>
      </c>
      <c r="LK94" s="502" t="str">
        <f t="shared" si="250"/>
        <v xml:space="preserve"> </v>
      </c>
      <c r="LL94" s="502">
        <f t="shared" si="250"/>
        <v>1.0883671925384486</v>
      </c>
      <c r="LM94" s="502" t="str">
        <f t="shared" si="250"/>
        <v xml:space="preserve"> </v>
      </c>
      <c r="LN94" s="502">
        <f t="shared" si="250"/>
        <v>4.3736926456681147</v>
      </c>
      <c r="LO94" s="502">
        <f t="shared" si="250"/>
        <v>3.0151177987787565</v>
      </c>
      <c r="LP94" s="502">
        <f t="shared" si="250"/>
        <v>1.3704230577438516</v>
      </c>
      <c r="LQ94" s="502">
        <f t="shared" si="250"/>
        <v>1.305475226527858</v>
      </c>
      <c r="LR94" s="502">
        <f t="shared" si="250"/>
        <v>2.9046148281091306</v>
      </c>
      <c r="LS94" s="502">
        <f t="shared" si="250"/>
        <v>1.4740783260085664</v>
      </c>
      <c r="LT94" s="502">
        <f t="shared" si="250"/>
        <v>2.3923968115128811</v>
      </c>
      <c r="LU94" s="502">
        <f t="shared" si="250"/>
        <v>0.27404009190356532</v>
      </c>
      <c r="LV94" s="502" t="str">
        <f t="shared" si="250"/>
        <v xml:space="preserve"> </v>
      </c>
      <c r="LW94" s="502">
        <f t="shared" si="250"/>
        <v>1.6363513881598712</v>
      </c>
      <c r="LX94" s="502">
        <f t="shared" si="250"/>
        <v>1.0342229853155283</v>
      </c>
      <c r="LY94" s="502" t="str">
        <f t="shared" si="250"/>
        <v xml:space="preserve"> </v>
      </c>
      <c r="LZ94" s="502">
        <f t="shared" si="250"/>
        <v>2.2588536225509066</v>
      </c>
      <c r="MA94" s="502">
        <f t="shared" si="250"/>
        <v>1.891488140343395</v>
      </c>
      <c r="MB94" s="502" t="str">
        <f t="shared" si="250"/>
        <v xml:space="preserve"> </v>
      </c>
      <c r="MC94" s="502">
        <f t="shared" ref="MC94:MP94" si="251">IF(MC91&lt;&gt;" ",IF(MC31&gt;0,MC91/MC31*1000," ")," ")</f>
        <v>0.99100459378831973</v>
      </c>
      <c r="MD94" s="502" t="str">
        <f t="shared" si="251"/>
        <v xml:space="preserve"> </v>
      </c>
      <c r="ME94" s="502" t="str">
        <f t="shared" si="251"/>
        <v xml:space="preserve"> </v>
      </c>
      <c r="MF94" s="502">
        <f t="shared" si="251"/>
        <v>1.8356934731934733</v>
      </c>
      <c r="MG94" s="502" t="str">
        <f t="shared" si="251"/>
        <v xml:space="preserve"> </v>
      </c>
      <c r="MH94" s="502" t="str">
        <f t="shared" si="251"/>
        <v xml:space="preserve"> </v>
      </c>
      <c r="MI94" s="502">
        <f t="shared" si="251"/>
        <v>1.8543799273084824</v>
      </c>
      <c r="MJ94" s="502" t="str">
        <f t="shared" si="251"/>
        <v xml:space="preserve"> </v>
      </c>
      <c r="MK94" s="502">
        <f t="shared" si="251"/>
        <v>1.6557565275298698</v>
      </c>
      <c r="ML94" s="502">
        <f t="shared" si="251"/>
        <v>2.8343273805419571</v>
      </c>
      <c r="MM94" s="502">
        <f t="shared" si="251"/>
        <v>2.6655730982161163</v>
      </c>
      <c r="MN94" s="502">
        <f t="shared" si="251"/>
        <v>1.9908465532885213</v>
      </c>
      <c r="MO94" s="502">
        <f t="shared" si="251"/>
        <v>1.0570722013029705</v>
      </c>
      <c r="MP94" s="502">
        <f t="shared" si="251"/>
        <v>2.3678565591632164</v>
      </c>
      <c r="MR94" s="348">
        <f t="shared" si="50"/>
        <v>0.27404009190356532</v>
      </c>
      <c r="MS94" s="348">
        <f t="shared" si="51"/>
        <v>8.5118001628626061</v>
      </c>
      <c r="MT94" s="286">
        <f t="shared" si="52"/>
        <v>1.884031280343079</v>
      </c>
      <c r="MU94" s="772">
        <f t="shared" si="53"/>
        <v>199</v>
      </c>
    </row>
    <row r="95" spans="1:359" s="99" customFormat="1" ht="29" x14ac:dyDescent="0.35">
      <c r="A95" s="101" t="s">
        <v>254</v>
      </c>
      <c r="B95" s="121"/>
      <c r="C95" s="102" t="s">
        <v>2</v>
      </c>
      <c r="D95" s="70" t="s">
        <v>290</v>
      </c>
      <c r="E95" s="286">
        <f t="shared" si="15"/>
        <v>62.602643560839731</v>
      </c>
      <c r="F95" s="352"/>
      <c r="G95" s="730">
        <f t="shared" ref="G95:M95" si="252">IF(G40&gt;0,IF(G40&lt;&gt;"",IF(G89&lt;&gt;" ",G40/G89," ")," ")," ")</f>
        <v>39.332476086690356</v>
      </c>
      <c r="H95" s="911">
        <f t="shared" ref="H95" si="253">IF(H40&gt;0,IF(H40&lt;&gt;"",IF(H89&lt;&gt;" ",H40/H89," ")," ")," ")</f>
        <v>64.457007407407403</v>
      </c>
      <c r="I95" s="860">
        <f t="shared" ref="I95" si="254">IF(I40&gt;0,IF(I40&lt;&gt;"",IF(I89&lt;&gt;" ",I40/I89," ")," ")," ")</f>
        <v>71.390579276926474</v>
      </c>
      <c r="J95" s="776" t="str">
        <f t="shared" ref="J95:L95" si="255">IF(J40&gt;0,IF(J40&lt;&gt;"",IF(J89&lt;&gt;" ",J40/J89," ")," ")," ")</f>
        <v xml:space="preserve"> </v>
      </c>
      <c r="K95" s="776">
        <f t="shared" ref="K95" si="256">IF(K40&gt;0,IF(K40&lt;&gt;"",IF(K89&lt;&gt;" ",K40/K89," ")," ")," ")</f>
        <v>65.706708077417289</v>
      </c>
      <c r="L95" s="776">
        <f t="shared" si="255"/>
        <v>63.271031196133436</v>
      </c>
      <c r="M95" s="730">
        <f t="shared" si="252"/>
        <v>81.908507969180022</v>
      </c>
      <c r="N95" s="730">
        <f t="shared" ref="N95:Y95" si="257">IF(N40&gt;0,IF(N40&lt;&gt;"",IF(N89&lt;&gt;" ",N40/N89," ")," ")," ")</f>
        <v>68.467341769790153</v>
      </c>
      <c r="O95" s="776">
        <f t="shared" ref="O95:Q95" si="258">IF(O40&gt;0,IF(O40&lt;&gt;"",IF(O89&lt;&gt;" ",O40/O89," ")," ")," ")</f>
        <v>48.150088488700391</v>
      </c>
      <c r="P95" s="860">
        <f t="shared" si="258"/>
        <v>65.606645109256874</v>
      </c>
      <c r="Q95" s="860">
        <f t="shared" si="258"/>
        <v>74.695216599682837</v>
      </c>
      <c r="R95" s="860" t="str">
        <f t="shared" ref="R95" si="259">IF(R40&gt;0,IF(R40&lt;&gt;"",IF(R89&lt;&gt;" ",R40/R89," ")," ")," ")</f>
        <v xml:space="preserve"> </v>
      </c>
      <c r="S95" s="730" t="str">
        <f t="shared" ref="S95" si="260">IF(S40&gt;0,IF(S40&lt;&gt;"",IF(S89&lt;&gt;" ",S40/S89," ")," ")," ")</f>
        <v xml:space="preserve"> </v>
      </c>
      <c r="T95" s="730">
        <f t="shared" si="257"/>
        <v>42.420529332250887</v>
      </c>
      <c r="U95" s="860"/>
      <c r="V95" s="673">
        <f t="shared" si="257"/>
        <v>84.908770135670736</v>
      </c>
      <c r="W95" s="814">
        <f t="shared" ref="W95" si="261">IF(W40&gt;0,IF(W40&lt;&gt;"",IF(W89&lt;&gt;" ",W40/W89," ")," ")," ")</f>
        <v>89.249319012834462</v>
      </c>
      <c r="X95" s="673">
        <f t="shared" si="257"/>
        <v>50.474417410284396</v>
      </c>
      <c r="Y95" s="730">
        <f t="shared" si="257"/>
        <v>60.490430622009569</v>
      </c>
      <c r="Z95" s="730" t="str">
        <f t="shared" ref="Z95:AB95" si="262">IF(Z40&gt;0,IF(Z40&lt;&gt;"",IF(Z89&lt;&gt;" ",Z40/Z89," ")," ")," ")</f>
        <v xml:space="preserve"> </v>
      </c>
      <c r="AA95" s="776" t="str">
        <f t="shared" si="262"/>
        <v xml:space="preserve"> </v>
      </c>
      <c r="AB95" s="909" t="str">
        <f t="shared" si="262"/>
        <v xml:space="preserve"> </v>
      </c>
      <c r="AC95" s="776">
        <f t="shared" ref="AC95" si="263">IF(AC40&gt;0,IF(AC40&lt;&gt;"",IF(AC89&lt;&gt;" ",AC40/AC89," ")," ")," ")</f>
        <v>67.269233153555277</v>
      </c>
      <c r="AD95" s="287">
        <f t="shared" ref="AD95:AT95" si="264">IF(AD40&gt;0,IF(AD40&lt;&gt;"",IF(AD89&lt;&gt;" ",AD40/AD89," ")," ")," ")</f>
        <v>85.427671432032952</v>
      </c>
      <c r="AE95" s="502">
        <f t="shared" ref="AE95:AH95" si="265">IF(AE40&gt;0,IF(AE40&lt;&gt;"",IF(AE89&lt;&gt;" ",AE40/AE89," ")," ")," ")</f>
        <v>69.696426542625119</v>
      </c>
      <c r="AF95" s="673">
        <f>IF(AF40&gt;0,IF(AF40&lt;&gt;"",IF(AF89&lt;&gt;" ",AF40/AF89," ")," ")," ")</f>
        <v>61.372151559892444</v>
      </c>
      <c r="AG95" s="774" t="str">
        <f t="shared" ref="AG95" si="266">IF(AG40&gt;0,IF(AG40&lt;&gt;"",IF(AG89&lt;&gt;" ",AG40/AG89," ")," ")," ")</f>
        <v xml:space="preserve"> </v>
      </c>
      <c r="AH95" s="658">
        <f t="shared" si="265"/>
        <v>57.374794909221052</v>
      </c>
      <c r="AI95" s="427" t="str">
        <f t="shared" si="264"/>
        <v xml:space="preserve"> </v>
      </c>
      <c r="AJ95" s="502">
        <f t="shared" ref="AJ95" si="267">IF(AJ40&gt;0,IF(AJ40&lt;&gt;"",IF(AJ89&lt;&gt;" ",AJ40/AJ89," ")," ")," ")</f>
        <v>91.242767593913939</v>
      </c>
      <c r="AK95" s="730">
        <f>IF(AK40&gt;0,IF(AK40&lt;&gt;"",IF(AK89&lt;&gt;" ",AK40/AK89," ")," ")," ")</f>
        <v>90.317332379312177</v>
      </c>
      <c r="AL95" s="287">
        <f t="shared" si="264"/>
        <v>67.630259743344581</v>
      </c>
      <c r="AM95" s="427" t="str">
        <f t="shared" si="264"/>
        <v xml:space="preserve"> </v>
      </c>
      <c r="AN95" s="502">
        <f t="shared" si="264"/>
        <v>34.513998499562078</v>
      </c>
      <c r="AO95" s="588">
        <f t="shared" ref="AO95:AP95" si="268">IF(AO40&gt;0,IF(AO40&lt;&gt;"",IF(AO89&lt;&gt;" ",AO40/AO89," ")," ")," ")</f>
        <v>41.721766623851394</v>
      </c>
      <c r="AP95" s="860">
        <f t="shared" si="268"/>
        <v>64.854123355184129</v>
      </c>
      <c r="AQ95" s="427" t="str">
        <f t="shared" si="264"/>
        <v xml:space="preserve"> </v>
      </c>
      <c r="AR95" s="427">
        <f t="shared" si="264"/>
        <v>48.090778220001702</v>
      </c>
      <c r="AS95" s="566">
        <f t="shared" ref="AS95" si="269">IF(AS40&gt;0,IF(AS40&lt;&gt;"",IF(AS89&lt;&gt;" ",AS40/AS89," ")," ")," ")</f>
        <v>63.166057549747222</v>
      </c>
      <c r="AT95" s="289">
        <f t="shared" si="264"/>
        <v>81.039560171526901</v>
      </c>
      <c r="AU95" s="644">
        <f t="shared" ref="AU95" si="270">IF(AU40&gt;0,IF(AU40&lt;&gt;"",IF(AU89&lt;&gt;" ",AU40/AU89," ")," ")," ")</f>
        <v>43.894740597827074</v>
      </c>
      <c r="AV95" s="566">
        <f t="shared" ref="AV95:AX95" si="271">IF(AV40&gt;0,IF(AV40&lt;&gt;"",IF(AV89&lt;&gt;" ",AV40/AV89," ")," ")," ")</f>
        <v>43.473393972767418</v>
      </c>
      <c r="AW95" s="728">
        <v>68.230397185988565</v>
      </c>
      <c r="AX95" s="730">
        <f t="shared" si="271"/>
        <v>42.960751938214251</v>
      </c>
      <c r="AY95" s="461">
        <v>77.3</v>
      </c>
      <c r="AZ95" s="539">
        <v>77.3</v>
      </c>
      <c r="BA95" s="427">
        <f t="shared" ref="BA95:BG95" si="272">IF(BA40&gt;0,IF(BA40&lt;&gt;"",IF(BA89&lt;&gt;" ",BA40/BA89," ")," ")," ")</f>
        <v>43.536542485712282</v>
      </c>
      <c r="BB95" s="287">
        <f t="shared" si="272"/>
        <v>49.459435796043628</v>
      </c>
      <c r="BC95" s="427" t="str">
        <f t="shared" si="272"/>
        <v xml:space="preserve"> </v>
      </c>
      <c r="BD95" s="671" t="str">
        <f t="shared" ref="BD95" si="273">IF(BD40&gt;0,IF(BD40&lt;&gt;"",IF(BD89&lt;&gt;" ",BD40/BD89," ")," ")," ")</f>
        <v xml:space="preserve"> </v>
      </c>
      <c r="BE95" s="502">
        <f t="shared" si="272"/>
        <v>62.503186440673446</v>
      </c>
      <c r="BF95" s="774" t="str">
        <f t="shared" si="272"/>
        <v xml:space="preserve"> </v>
      </c>
      <c r="BG95" s="287">
        <f t="shared" si="272"/>
        <v>86.763021509573022</v>
      </c>
      <c r="BH95" s="287"/>
      <c r="BI95" s="287">
        <v>71.134473860269523</v>
      </c>
      <c r="BJ95" s="287" t="str">
        <f>IF(BJ40&gt;0,IF(BJ40&lt;&gt;"",IF(BJ89&lt;&gt;" ",BJ40/BJ89," ")," ")," ")</f>
        <v xml:space="preserve"> </v>
      </c>
      <c r="BK95" s="290">
        <v>81.2</v>
      </c>
      <c r="BL95" s="287" t="str">
        <f t="shared" ref="BL95:BR95" si="274">IF(BL40&gt;0,IF(BL40&lt;&gt;"",IF(BL89&lt;&gt;" ",BL40/BL89," ")," ")," ")</f>
        <v xml:space="preserve"> </v>
      </c>
      <c r="BM95" s="287" t="str">
        <f t="shared" si="274"/>
        <v xml:space="preserve"> </v>
      </c>
      <c r="BN95" s="287">
        <f t="shared" si="274"/>
        <v>40.420423301596031</v>
      </c>
      <c r="BO95" s="287" t="str">
        <f t="shared" si="274"/>
        <v xml:space="preserve"> </v>
      </c>
      <c r="BP95" s="860" t="str">
        <f t="shared" si="274"/>
        <v xml:space="preserve"> </v>
      </c>
      <c r="BQ95" s="287" t="str">
        <f t="shared" si="274"/>
        <v xml:space="preserve"> </v>
      </c>
      <c r="BR95" s="427">
        <f t="shared" si="274"/>
        <v>60.504072819147659</v>
      </c>
      <c r="BS95" s="287">
        <f t="shared" ref="BS95:BY95" si="275">IF(BS40&gt;0,IF(BS40&lt;&gt;"",IF(BS89&lt;&gt;" ",BS40/BS89," ")," ")," ")</f>
        <v>64.429644324783894</v>
      </c>
      <c r="BT95" s="287" t="str">
        <f t="shared" si="275"/>
        <v xml:space="preserve"> </v>
      </c>
      <c r="BU95" s="287" t="str">
        <f t="shared" si="275"/>
        <v xml:space="preserve"> </v>
      </c>
      <c r="BV95" s="427">
        <f>IF(BV40&gt;0,IF(BV40&lt;&gt;"",IF(BV89&lt;&gt;" ",BV40/BV89," ")," ")," ")</f>
        <v>81.573778650381684</v>
      </c>
      <c r="BW95" s="287" t="str">
        <f t="shared" si="275"/>
        <v xml:space="preserve"> </v>
      </c>
      <c r="BX95" s="287" t="str">
        <f t="shared" si="275"/>
        <v xml:space="preserve"> </v>
      </c>
      <c r="BY95" s="287">
        <f t="shared" si="275"/>
        <v>66.729317523945838</v>
      </c>
      <c r="BZ95" s="287" t="s">
        <v>337</v>
      </c>
      <c r="CA95" s="287" t="s">
        <v>337</v>
      </c>
      <c r="CB95" s="290">
        <v>71.349999999999994</v>
      </c>
      <c r="CC95" s="287">
        <v>45.677574784179889</v>
      </c>
      <c r="CD95" s="287">
        <v>43.962616822429908</v>
      </c>
      <c r="CE95" s="287">
        <v>68.230397185988565</v>
      </c>
      <c r="CF95" s="566">
        <f>IF(CF40&gt;0,IF(CF40&lt;&gt;"",IF(CF89&lt;&gt;" ",CF40/CF89," ")," ")," ")</f>
        <v>43.592980072591224</v>
      </c>
      <c r="CG95" s="287" t="s">
        <v>337</v>
      </c>
      <c r="CH95" s="730">
        <f>IF(CH40&gt;0,IF(CH40&lt;&gt;"",IF(CH89&lt;&gt;" ",CH40/CH89," ")," ")," ")</f>
        <v>43.182790351410794</v>
      </c>
      <c r="CI95" s="430">
        <v>78.73</v>
      </c>
      <c r="CJ95" s="287" t="s">
        <v>337</v>
      </c>
      <c r="CK95" s="164">
        <v>42</v>
      </c>
      <c r="CL95" s="287">
        <f>IF(CL40&gt;0,IF(CL40&lt;&gt;"",IF(CL89&lt;&gt;" ",CL40/CL89," ")," ")," ")</f>
        <v>49.510763326137933</v>
      </c>
      <c r="CM95" s="287" t="str">
        <f>IF(CM40&gt;0,IF(CM40&lt;&gt;"",IF(CM89&lt;&gt;" ",CM40/CM89," ")," ")," ")</f>
        <v xml:space="preserve"> </v>
      </c>
      <c r="CN95" s="164"/>
      <c r="CO95" s="287">
        <f>IF(CO40&gt;0,IF(CO40&lt;&gt;"",IF(CO89&lt;&gt;" ",CO40/CO89," ")," ")," ")</f>
        <v>65.33636298097592</v>
      </c>
      <c r="CP95" s="164"/>
      <c r="CQ95" s="499">
        <f>IF(CQ40&gt;0,IF(CQ40&lt;&gt;"",IF(CQ89&lt;&gt;" ",CQ40/CQ89," ")," ")," ")</f>
        <v>60.293051964831932</v>
      </c>
      <c r="CR95" s="164"/>
      <c r="CS95" s="287"/>
      <c r="CT95" s="287">
        <v>71.356207536690931</v>
      </c>
      <c r="CU95" s="287">
        <v>72.437610697176339</v>
      </c>
      <c r="CV95" s="774" t="str">
        <f t="shared" ref="CV95" si="276">IF(CV40&gt;0,IF(CV40&lt;&gt;"",IF(CV89&lt;&gt;" ",CV40/CV89," ")," ")," ")</f>
        <v xml:space="preserve"> </v>
      </c>
      <c r="CW95" s="287"/>
      <c r="CX95" s="287">
        <v>72.957127852573279</v>
      </c>
      <c r="CY95" s="287"/>
      <c r="CZ95" s="287"/>
      <c r="DA95" s="287"/>
      <c r="DB95" s="287">
        <v>75.735952621695802</v>
      </c>
      <c r="DC95" s="287"/>
      <c r="DD95" s="287"/>
      <c r="DE95" s="287">
        <v>91.771642333090654</v>
      </c>
      <c r="DF95" s="287"/>
      <c r="DG95" s="860" t="str">
        <f t="shared" ref="DG95" si="277">IF(DG40&gt;0,IF(DG40&lt;&gt;"",IF(DG89&lt;&gt;" ",DG40/DG89," ")," ")," ")</f>
        <v xml:space="preserve"> </v>
      </c>
      <c r="DH95" s="287"/>
      <c r="DI95" s="287">
        <v>49.966202843832782</v>
      </c>
      <c r="DJ95" s="287">
        <v>43.463073852295409</v>
      </c>
      <c r="DK95" s="287"/>
      <c r="DL95" s="287"/>
      <c r="DM95" s="287"/>
      <c r="DN95" s="287">
        <v>72.775700934579447</v>
      </c>
      <c r="DO95" s="287"/>
      <c r="DP95" s="287"/>
      <c r="DQ95" s="287"/>
      <c r="DR95" s="287"/>
      <c r="DS95" s="287">
        <v>71.646170672499807</v>
      </c>
      <c r="DT95" s="287" t="s">
        <v>337</v>
      </c>
      <c r="DU95" s="287"/>
      <c r="DV95" s="287">
        <v>77.417189323831494</v>
      </c>
      <c r="DW95" s="287" t="s">
        <v>337</v>
      </c>
      <c r="DX95" s="287">
        <v>30.334610042510207</v>
      </c>
      <c r="DY95" s="287"/>
      <c r="DZ95" s="287"/>
      <c r="EA95" s="287">
        <v>66.264150943396217</v>
      </c>
      <c r="EB95" s="287">
        <v>77.326091497806559</v>
      </c>
      <c r="EC95" s="287">
        <v>59.458384511902672</v>
      </c>
      <c r="ED95" s="287">
        <v>68.895927601809959</v>
      </c>
      <c r="EE95" s="287">
        <v>43.275362318840578</v>
      </c>
      <c r="EF95" s="287"/>
      <c r="EG95" s="287"/>
      <c r="EH95" s="287"/>
      <c r="EI95" s="287">
        <v>52.395157135497172</v>
      </c>
      <c r="EJ95" s="287"/>
      <c r="EK95" s="287" t="s">
        <v>337</v>
      </c>
      <c r="EL95" s="287"/>
      <c r="EM95" s="287"/>
      <c r="EN95" s="287"/>
      <c r="EO95" s="287"/>
      <c r="EP95" s="287"/>
      <c r="EQ95" s="287"/>
      <c r="ER95" s="287"/>
      <c r="ES95" s="287">
        <v>41.214049573949623</v>
      </c>
      <c r="ET95" s="287"/>
      <c r="EU95" s="287" t="s">
        <v>337</v>
      </c>
      <c r="EV95" s="287">
        <v>79.795004865390865</v>
      </c>
      <c r="EW95" s="287">
        <v>65.681056997204806</v>
      </c>
      <c r="EX95" s="287"/>
      <c r="EY95" s="287">
        <v>79.184834080372866</v>
      </c>
      <c r="EZ95" s="774">
        <v>79.184834080372866</v>
      </c>
      <c r="FA95" s="287"/>
      <c r="FB95" s="287">
        <v>71.218974076116936</v>
      </c>
      <c r="FC95" s="287"/>
      <c r="FD95" s="287"/>
      <c r="FE95" s="287">
        <v>80.857763300760041</v>
      </c>
      <c r="FF95" s="287"/>
      <c r="FG95" s="287">
        <v>75.752009184845008</v>
      </c>
      <c r="FH95" s="287">
        <v>83.18230885482528</v>
      </c>
      <c r="FI95" s="287"/>
      <c r="FJ95" s="287">
        <v>87.508875739644978</v>
      </c>
      <c r="FK95" s="287"/>
      <c r="FL95" s="287"/>
      <c r="FM95" s="287"/>
      <c r="FN95" s="287"/>
      <c r="FO95" s="287"/>
      <c r="FP95" s="287"/>
      <c r="FQ95" s="287">
        <v>51.26911362028121</v>
      </c>
      <c r="FR95" s="287"/>
      <c r="FS95" s="287">
        <v>43.40827308441451</v>
      </c>
      <c r="FT95" s="287"/>
      <c r="FU95" s="287"/>
      <c r="FV95" s="287"/>
      <c r="FW95" s="287" t="s">
        <v>337</v>
      </c>
      <c r="FX95" s="287"/>
      <c r="FY95" s="287"/>
      <c r="FZ95" s="287"/>
      <c r="GA95" s="287"/>
      <c r="GB95" s="287"/>
      <c r="GC95" s="287"/>
      <c r="GD95" s="287">
        <v>69.111593076073177</v>
      </c>
      <c r="GE95" s="287"/>
      <c r="GF95" s="287"/>
      <c r="GG95" s="287">
        <v>44.917513527781445</v>
      </c>
      <c r="GH95" s="287"/>
      <c r="GI95" s="287">
        <v>57.138788346288493</v>
      </c>
      <c r="GJ95" s="287">
        <v>65.111354025196817</v>
      </c>
      <c r="GK95" s="287">
        <v>61.584215041464113</v>
      </c>
      <c r="GL95" s="287">
        <v>33.603636363636362</v>
      </c>
      <c r="GM95" s="287"/>
      <c r="GN95" s="287"/>
      <c r="GO95" s="287"/>
      <c r="GP95" s="287">
        <v>56.540426810940787</v>
      </c>
      <c r="GQ95" s="287"/>
      <c r="GR95" s="287" t="s">
        <v>337</v>
      </c>
      <c r="GS95" s="287">
        <v>55.174514352499514</v>
      </c>
      <c r="GT95" s="287">
        <v>65.210264524491777</v>
      </c>
      <c r="GU95" s="287">
        <v>51.090129352109741</v>
      </c>
      <c r="GV95" s="287"/>
      <c r="GW95" s="287">
        <v>56.62091503267974</v>
      </c>
      <c r="GX95" s="287"/>
      <c r="GY95" s="287"/>
      <c r="GZ95" s="287"/>
      <c r="HA95" s="287"/>
      <c r="HB95" s="287"/>
      <c r="HC95" s="287"/>
      <c r="HD95" s="287"/>
      <c r="HE95" s="287"/>
      <c r="HF95" s="287"/>
      <c r="HG95" s="287">
        <v>44.203700907072466</v>
      </c>
      <c r="HH95" s="287"/>
      <c r="HI95" s="287" t="s">
        <v>337</v>
      </c>
      <c r="HJ95" s="287">
        <v>81.071267623768748</v>
      </c>
      <c r="HK95" s="287" t="s">
        <v>337</v>
      </c>
      <c r="HL95" s="287" t="s">
        <v>337</v>
      </c>
      <c r="HM95" s="287" t="s">
        <v>337</v>
      </c>
      <c r="HN95" s="287" t="s">
        <v>337</v>
      </c>
      <c r="HO95" s="287">
        <v>45.682691037729739</v>
      </c>
      <c r="HP95" s="287">
        <v>58.583019606919891</v>
      </c>
      <c r="HQ95" s="287" t="s">
        <v>337</v>
      </c>
      <c r="HR95" s="287">
        <v>76.350125968387886</v>
      </c>
      <c r="HS95" s="287" t="s">
        <v>337</v>
      </c>
      <c r="HT95" s="287" t="s">
        <v>337</v>
      </c>
      <c r="HU95" s="287"/>
      <c r="HV95" s="287"/>
      <c r="HW95" s="287"/>
      <c r="HX95" s="287"/>
      <c r="HY95" s="287">
        <v>55.154984587696958</v>
      </c>
      <c r="HZ95" s="287" t="s">
        <v>337</v>
      </c>
      <c r="IA95" s="287"/>
      <c r="IB95" s="287">
        <v>25.28</v>
      </c>
      <c r="IC95" s="287"/>
      <c r="ID95" s="287">
        <v>81.856677524429969</v>
      </c>
      <c r="IE95" s="287"/>
      <c r="IF95" s="287">
        <v>77.402495543672003</v>
      </c>
      <c r="IG95" s="287"/>
      <c r="IH95" s="287">
        <v>54.711148971679911</v>
      </c>
      <c r="II95" s="287"/>
      <c r="IJ95" s="287"/>
      <c r="IK95" s="287"/>
      <c r="IL95" s="287">
        <v>79.310645724258279</v>
      </c>
      <c r="IM95" s="287"/>
      <c r="IN95" s="287"/>
      <c r="IO95" s="287"/>
      <c r="IP95" s="287"/>
      <c r="IQ95" s="287"/>
      <c r="IR95" s="287"/>
      <c r="IS95" s="287"/>
      <c r="IT95" s="287"/>
      <c r="IU95" s="287">
        <v>74.935993117763218</v>
      </c>
      <c r="IV95" s="287">
        <v>74.574546428332326</v>
      </c>
      <c r="IW95" s="287"/>
      <c r="IX95" s="287"/>
      <c r="IY95" s="287">
        <v>45.932541567695964</v>
      </c>
      <c r="IZ95" s="287"/>
      <c r="JA95" s="287"/>
      <c r="JB95" s="287"/>
      <c r="JC95" s="287"/>
      <c r="JD95" s="287">
        <v>54.289212827988344</v>
      </c>
      <c r="JE95" s="287">
        <v>73.28700256473897</v>
      </c>
      <c r="JF95" s="287"/>
      <c r="JG95" s="287"/>
      <c r="JH95" s="287">
        <v>70.728685960159922</v>
      </c>
      <c r="JI95" s="287"/>
      <c r="JJ95" s="287">
        <v>68.418282090022373</v>
      </c>
      <c r="JK95" s="287"/>
      <c r="JL95" s="287">
        <v>63.160377358490564</v>
      </c>
      <c r="JM95" s="287"/>
      <c r="JN95" s="287"/>
      <c r="JO95" s="287"/>
      <c r="JP95" s="287"/>
      <c r="JQ95" s="287"/>
      <c r="JR95" s="287"/>
      <c r="JS95" s="287"/>
      <c r="JT95" s="287"/>
      <c r="JU95" s="287"/>
      <c r="JV95" s="287"/>
      <c r="JW95" s="287"/>
      <c r="JX95" s="287"/>
      <c r="JY95" s="287"/>
      <c r="JZ95" s="287"/>
      <c r="KA95" s="287"/>
      <c r="KB95" s="287">
        <v>78.665790697349919</v>
      </c>
      <c r="KC95" s="287">
        <v>49.983012457531146</v>
      </c>
      <c r="KD95" s="287"/>
      <c r="KE95" s="287"/>
      <c r="KF95" s="287"/>
      <c r="KG95" s="287"/>
      <c r="KH95" s="287"/>
      <c r="KI95" s="287"/>
      <c r="KJ95" s="287"/>
      <c r="KK95" s="287">
        <v>53.740383441201615</v>
      </c>
      <c r="KL95" s="287"/>
      <c r="KM95" s="287">
        <v>67.715750477117084</v>
      </c>
      <c r="KN95" s="287">
        <v>28.335849056603774</v>
      </c>
      <c r="KO95" s="287"/>
      <c r="KP95" s="287"/>
      <c r="KQ95" s="287"/>
      <c r="KR95" s="287">
        <v>71.875837427422965</v>
      </c>
      <c r="KS95" s="287"/>
      <c r="KT95" s="287">
        <v>74.896551724137936</v>
      </c>
      <c r="KU95" s="287">
        <v>57.95774647887324</v>
      </c>
      <c r="KV95" s="287"/>
      <c r="KW95" s="287"/>
      <c r="KX95" s="287">
        <v>51.699999999999996</v>
      </c>
      <c r="KY95" s="287">
        <v>89.565404754354461</v>
      </c>
      <c r="KZ95" s="287"/>
      <c r="LA95" s="287"/>
      <c r="LB95" s="287"/>
      <c r="LC95" s="287" t="s">
        <v>337</v>
      </c>
      <c r="LD95" s="287">
        <v>78.588886676716257</v>
      </c>
      <c r="LE95" s="287">
        <v>85.058183385411056</v>
      </c>
      <c r="LF95" s="287">
        <v>62.994088512541943</v>
      </c>
      <c r="LG95" s="287">
        <v>25.087267879840034</v>
      </c>
      <c r="LH95" s="287"/>
      <c r="LI95" s="287">
        <v>63.55555555555555</v>
      </c>
      <c r="LJ95" s="287"/>
      <c r="LK95" s="287"/>
      <c r="LL95" s="287"/>
      <c r="LM95" s="287"/>
      <c r="LN95" s="287">
        <v>57.471932988191497</v>
      </c>
      <c r="LO95" s="287"/>
      <c r="LP95" s="287">
        <v>46.296296296296298</v>
      </c>
      <c r="LQ95" s="287"/>
      <c r="LR95" s="287"/>
      <c r="LS95" s="287">
        <v>60.512347431166617</v>
      </c>
      <c r="LT95" s="287">
        <v>69.756636615013832</v>
      </c>
      <c r="LU95" s="287"/>
      <c r="LV95" s="287">
        <v>50.32683982683983</v>
      </c>
      <c r="LW95" s="287">
        <v>52.461961115807263</v>
      </c>
      <c r="LX95" s="287"/>
      <c r="LY95" s="287"/>
      <c r="LZ95" s="287"/>
      <c r="MA95" s="287">
        <v>71.772255477058508</v>
      </c>
      <c r="MB95" s="287"/>
      <c r="MC95" s="287"/>
      <c r="MD95" s="287"/>
      <c r="ME95" s="287"/>
      <c r="MF95" s="287"/>
      <c r="MG95" s="287"/>
      <c r="MH95" s="287"/>
      <c r="MI95" s="287">
        <v>47.374671353874326</v>
      </c>
      <c r="MJ95" s="287"/>
      <c r="MK95" s="287"/>
      <c r="ML95" s="287"/>
      <c r="MM95" s="287"/>
      <c r="MN95" s="287"/>
      <c r="MO95" s="287">
        <v>44.380730723005442</v>
      </c>
      <c r="MP95" s="287"/>
      <c r="MR95" s="346">
        <f t="shared" si="50"/>
        <v>25.087267879840034</v>
      </c>
      <c r="MS95" s="346">
        <f t="shared" si="51"/>
        <v>91.771642333090654</v>
      </c>
      <c r="MT95" s="286">
        <f t="shared" si="52"/>
        <v>64.655565381295759</v>
      </c>
      <c r="MU95" s="772">
        <f t="shared" si="53"/>
        <v>140</v>
      </c>
    </row>
    <row r="96" spans="1:359" s="99" customFormat="1" ht="29" x14ac:dyDescent="0.35">
      <c r="A96" s="121" t="s">
        <v>255</v>
      </c>
      <c r="B96" s="121"/>
      <c r="C96" s="102" t="s">
        <v>2</v>
      </c>
      <c r="D96" s="70" t="s">
        <v>291</v>
      </c>
      <c r="E96" s="286">
        <f t="shared" si="15"/>
        <v>75.548382303373259</v>
      </c>
      <c r="F96" s="352"/>
      <c r="G96" s="728">
        <f t="shared" ref="G96:M96" si="278">IF(G41&gt;0,IF(G90&lt;&gt;" ",G41/G90," ")," ")</f>
        <v>27.040646355251173</v>
      </c>
      <c r="H96" s="909" t="str">
        <f t="shared" ref="H96" si="279">IF(H41&gt;0,IF(H90&lt;&gt;" ",H41/H90," ")," ")</f>
        <v xml:space="preserve"> </v>
      </c>
      <c r="I96" s="858">
        <f t="shared" ref="I96" si="280">IF(I41&gt;0,IF(I90&lt;&gt;" ",I41/I90," ")," ")</f>
        <v>81.823977848422189</v>
      </c>
      <c r="J96" s="774" t="str">
        <f t="shared" ref="J96:L96" si="281">IF(J41&gt;0,IF(J90&lt;&gt;" ",J41/J90," ")," ")</f>
        <v xml:space="preserve"> </v>
      </c>
      <c r="K96" s="774">
        <f t="shared" ref="K96" si="282">IF(K41&gt;0,IF(K90&lt;&gt;" ",K41/K90," ")," ")</f>
        <v>95.985152064790995</v>
      </c>
      <c r="L96" s="774" t="str">
        <f t="shared" si="281"/>
        <v xml:space="preserve"> </v>
      </c>
      <c r="M96" s="728">
        <f t="shared" si="278"/>
        <v>3.5968447580610747</v>
      </c>
      <c r="N96" s="728">
        <f t="shared" ref="N96:Y96" si="283">IF(N41&gt;0,IF(N90&lt;&gt;" ",N41/N90," ")," ")</f>
        <v>2.7846351193606731</v>
      </c>
      <c r="O96" s="774">
        <f t="shared" ref="O96:Q96" si="284">IF(O41&gt;0,IF(O90&lt;&gt;" ",O41/O90," ")," ")</f>
        <v>67.719731277464788</v>
      </c>
      <c r="P96" s="858" t="str">
        <f t="shared" si="284"/>
        <v xml:space="preserve"> </v>
      </c>
      <c r="Q96" s="858">
        <f t="shared" si="284"/>
        <v>93.490214325181029</v>
      </c>
      <c r="R96" s="858" t="str">
        <f t="shared" ref="R96" si="285">IF(R41&gt;0,IF(R90&lt;&gt;" ",R41/R90," ")," ")</f>
        <v xml:space="preserve"> </v>
      </c>
      <c r="S96" s="728" t="str">
        <f t="shared" ref="S96" si="286">IF(S41&gt;0,IF(S90&lt;&gt;" ",S41/S90," ")," ")</f>
        <v xml:space="preserve"> </v>
      </c>
      <c r="T96" s="728">
        <f t="shared" si="283"/>
        <v>31.272494510887242</v>
      </c>
      <c r="U96" s="858"/>
      <c r="V96" s="686">
        <f t="shared" si="283"/>
        <v>115.67511138882249</v>
      </c>
      <c r="W96" s="812">
        <f t="shared" ref="W96" si="287">IF(W41&gt;0,IF(W90&lt;&gt;" ",W41/W90," ")," ")</f>
        <v>486.06315789473683</v>
      </c>
      <c r="X96" s="671">
        <f t="shared" si="283"/>
        <v>38.791860936803566</v>
      </c>
      <c r="Y96" s="728">
        <f t="shared" si="283"/>
        <v>68.687885427946057</v>
      </c>
      <c r="Z96" s="728" t="str">
        <f t="shared" ref="Z96:AB96" si="288">IF(Z41&gt;0,IF(Z90&lt;&gt;" ",Z41/Z90," ")," ")</f>
        <v xml:space="preserve"> </v>
      </c>
      <c r="AA96" s="774" t="str">
        <f t="shared" si="288"/>
        <v xml:space="preserve"> </v>
      </c>
      <c r="AB96" s="909" t="str">
        <f t="shared" si="288"/>
        <v xml:space="preserve"> </v>
      </c>
      <c r="AC96" s="801" t="str">
        <f t="shared" ref="AC96" si="289">IF(AC41&gt;0,IF(AC90&lt;&gt;" ",AC41/AC90," ")," ")</f>
        <v xml:space="preserve"> </v>
      </c>
      <c r="AD96" s="287" t="str">
        <f t="shared" ref="AD96:AT96" si="290">IF(AD41&gt;0,IF(AD90&lt;&gt;" ",AD41/AD90," ")," ")</f>
        <v xml:space="preserve"> </v>
      </c>
      <c r="AE96" s="502">
        <f t="shared" ref="AE96:AH96" si="291">IF(AE41&gt;0,IF(AE90&lt;&gt;" ",AE41/AE90," ")," ")</f>
        <v>70.118202786234889</v>
      </c>
      <c r="AF96" s="686" t="str">
        <f>IF(AF41&gt;0,IF(AF90&lt;&gt;" ",AF41/AF90," ")," ")</f>
        <v xml:space="preserve"> </v>
      </c>
      <c r="AG96" s="774" t="str">
        <f t="shared" ref="AG96" si="292">IF(AG41&gt;0,IF(AG90&lt;&gt;" ",AG41/AG90," ")," ")</f>
        <v xml:space="preserve"> </v>
      </c>
      <c r="AH96" s="658">
        <f t="shared" si="291"/>
        <v>68.469615483115646</v>
      </c>
      <c r="AI96" s="427" t="str">
        <f t="shared" si="290"/>
        <v xml:space="preserve"> </v>
      </c>
      <c r="AJ96" s="502" t="str">
        <f t="shared" ref="AJ96" si="293">IF(AJ41&gt;0,IF(AJ90&lt;&gt;" ",AJ41/AJ90," ")," ")</f>
        <v xml:space="preserve"> </v>
      </c>
      <c r="AK96" s="728">
        <f>IF(AK41&gt;0,IF(AK90&lt;&gt;" ",AK41/AK90," ")," ")</f>
        <v>3.8676461497467578</v>
      </c>
      <c r="AL96" s="287">
        <f t="shared" si="290"/>
        <v>80.750518783835957</v>
      </c>
      <c r="AM96" s="427" t="str">
        <f t="shared" si="290"/>
        <v xml:space="preserve"> </v>
      </c>
      <c r="AN96" s="502">
        <f t="shared" si="290"/>
        <v>49.641226222450385</v>
      </c>
      <c r="AO96" s="588">
        <f t="shared" ref="AO96:AP96" si="294">IF(AO41&gt;0,IF(AO90&lt;&gt;" ",AO41/AO90," ")," ")</f>
        <v>59.578972845274357</v>
      </c>
      <c r="AP96" s="858" t="str">
        <f t="shared" si="294"/>
        <v xml:space="preserve"> </v>
      </c>
      <c r="AQ96" s="427">
        <f t="shared" si="290"/>
        <v>52.732270212018847</v>
      </c>
      <c r="AR96" s="427">
        <f t="shared" si="290"/>
        <v>42.625605982239911</v>
      </c>
      <c r="AS96" s="564">
        <f t="shared" ref="AS96" si="295">IF(AS41&gt;0,IF(AS90&lt;&gt;" ",AS41/AS90," ")," ")</f>
        <v>74.119996729697846</v>
      </c>
      <c r="AT96" s="427">
        <f t="shared" si="290"/>
        <v>62.122695755432609</v>
      </c>
      <c r="AU96" s="642">
        <f t="shared" ref="AU96" si="296">IF(AU41&gt;0,IF(AU90&lt;&gt;" ",AU41/AU90," ")," ")</f>
        <v>44.411748874096141</v>
      </c>
      <c r="AV96" s="564">
        <f t="shared" ref="AV96:AX96" si="297">IF(AV41&gt;0,IF(AV90&lt;&gt;" ",AV41/AV90," ")," ")</f>
        <v>33.657808237898713</v>
      </c>
      <c r="AW96" s="728" t="s">
        <v>337</v>
      </c>
      <c r="AX96" s="728">
        <f t="shared" si="297"/>
        <v>41.859926475538977</v>
      </c>
      <c r="AY96" s="461">
        <v>115.49</v>
      </c>
      <c r="AZ96" s="539">
        <v>115.49</v>
      </c>
      <c r="BA96" s="427">
        <f t="shared" ref="BA96:BG96" si="298">IF(BA41&gt;0,IF(BA90&lt;&gt;" ",BA41/BA90," ")," ")</f>
        <v>72.148223614493673</v>
      </c>
      <c r="BB96" s="287">
        <f t="shared" si="298"/>
        <v>68.128965918980043</v>
      </c>
      <c r="BC96" s="427" t="str">
        <f t="shared" si="298"/>
        <v xml:space="preserve"> </v>
      </c>
      <c r="BD96" s="671" t="str">
        <f t="shared" ref="BD96" si="299">IF(BD41&gt;0,IF(BD90&lt;&gt;" ",BD41/BD90," ")," ")</f>
        <v xml:space="preserve"> </v>
      </c>
      <c r="BE96" s="502" t="str">
        <f t="shared" si="298"/>
        <v xml:space="preserve"> </v>
      </c>
      <c r="BF96" s="774" t="str">
        <f t="shared" si="298"/>
        <v xml:space="preserve"> </v>
      </c>
      <c r="BG96" s="287">
        <f t="shared" si="298"/>
        <v>87.72649651014865</v>
      </c>
      <c r="BH96" s="287"/>
      <c r="BI96" s="287">
        <v>80.746714456391871</v>
      </c>
      <c r="BJ96" s="287" t="str">
        <f>IF(BJ41&gt;0,IF(BJ90&lt;&gt;" ",BJ41/BJ90," ")," ")</f>
        <v xml:space="preserve"> </v>
      </c>
      <c r="BK96" s="290">
        <v>132.6</v>
      </c>
      <c r="BL96" s="287" t="str">
        <f t="shared" ref="BL96:BR96" si="300">IF(BL41&gt;0,IF(BL90&lt;&gt;" ",BL41/BL90," ")," ")</f>
        <v xml:space="preserve"> </v>
      </c>
      <c r="BM96" s="287" t="str">
        <f t="shared" si="300"/>
        <v xml:space="preserve"> </v>
      </c>
      <c r="BN96" s="287" t="str">
        <f t="shared" si="300"/>
        <v xml:space="preserve"> </v>
      </c>
      <c r="BO96" s="287">
        <f t="shared" si="300"/>
        <v>77.987703927090095</v>
      </c>
      <c r="BP96" s="858" t="str">
        <f t="shared" si="300"/>
        <v xml:space="preserve"> </v>
      </c>
      <c r="BQ96" s="287" t="str">
        <f t="shared" si="300"/>
        <v xml:space="preserve"> </v>
      </c>
      <c r="BR96" s="427" t="str">
        <f t="shared" si="300"/>
        <v xml:space="preserve"> </v>
      </c>
      <c r="BS96" s="287">
        <f t="shared" ref="BS96:BY96" si="301">IF(BS41&gt;0,IF(BS90&lt;&gt;" ",BS41/BS90," ")," ")</f>
        <v>34.263953355879011</v>
      </c>
      <c r="BT96" s="287" t="str">
        <f t="shared" si="301"/>
        <v xml:space="preserve"> </v>
      </c>
      <c r="BU96" s="287" t="str">
        <f t="shared" si="301"/>
        <v xml:space="preserve"> </v>
      </c>
      <c r="BV96" s="427">
        <f>IF(BV41&gt;0,IF(BV90&lt;&gt;" ",BV41/BV90," ")," ")</f>
        <v>67.572881712723387</v>
      </c>
      <c r="BW96" s="287" t="str">
        <f t="shared" si="301"/>
        <v xml:space="preserve"> </v>
      </c>
      <c r="BX96" s="287" t="str">
        <f t="shared" si="301"/>
        <v xml:space="preserve"> </v>
      </c>
      <c r="BY96" s="287">
        <f t="shared" si="301"/>
        <v>87.841289364183083</v>
      </c>
      <c r="BZ96" s="287" t="s">
        <v>337</v>
      </c>
      <c r="CA96" s="287"/>
      <c r="CB96" s="290">
        <v>53.21</v>
      </c>
      <c r="CC96" s="287">
        <v>43.57787810383747</v>
      </c>
      <c r="CD96" s="287" t="s">
        <v>337</v>
      </c>
      <c r="CE96" s="287" t="s">
        <v>337</v>
      </c>
      <c r="CF96" s="564">
        <f>IF(CF41&gt;0,IF(CF90&lt;&gt;" ",CF41/CF90," ")," ")</f>
        <v>28.847721884547333</v>
      </c>
      <c r="CG96" s="287" t="s">
        <v>337</v>
      </c>
      <c r="CH96" s="728">
        <f>IF(CH41&gt;0,IF(CH90&lt;&gt;" ",CH41/CH90," ")," ")</f>
        <v>36.396987977339187</v>
      </c>
      <c r="CI96" s="430">
        <v>113.42</v>
      </c>
      <c r="CJ96" s="287" t="s">
        <v>337</v>
      </c>
      <c r="CK96" s="164"/>
      <c r="CL96" s="287">
        <f>IF(CL41&gt;0,IF(CL90&lt;&gt;" ",CL41/CL90," ")," ")</f>
        <v>80.121961371281955</v>
      </c>
      <c r="CM96" s="287" t="str">
        <f>IF(CM41&gt;0,IF(CM90&lt;&gt;" ",CM41/CM90," ")," ")</f>
        <v xml:space="preserve"> </v>
      </c>
      <c r="CN96" s="164"/>
      <c r="CO96" s="287">
        <f>IF(CO41&gt;0,IF(CO90&lt;&gt;" ",CO41/CO90," ")," ")</f>
        <v>83.381836801823042</v>
      </c>
      <c r="CP96" s="164"/>
      <c r="CQ96" s="499" t="str">
        <f>IF(CQ41&gt;0,IF(CQ90&lt;&gt;" ",CQ41/CQ90," ")," ")</f>
        <v xml:space="preserve"> </v>
      </c>
      <c r="CR96" s="164"/>
      <c r="CS96" s="287"/>
      <c r="CT96" s="287">
        <v>106.17910280792034</v>
      </c>
      <c r="CU96" s="287">
        <v>95.724490531471801</v>
      </c>
      <c r="CV96" s="774" t="str">
        <f t="shared" ref="CV96" si="302">IF(CV41&gt;0,IF(CV90&lt;&gt;" ",CV41/CV90," ")," ")</f>
        <v xml:space="preserve"> </v>
      </c>
      <c r="CW96" s="287"/>
      <c r="CX96" s="287">
        <v>83.369175627240139</v>
      </c>
      <c r="CY96" s="287"/>
      <c r="CZ96" s="287"/>
      <c r="DA96" s="287"/>
      <c r="DB96" s="287">
        <v>82.524989398437029</v>
      </c>
      <c r="DC96" s="287"/>
      <c r="DD96" s="287"/>
      <c r="DE96" s="287">
        <v>102.10503191629583</v>
      </c>
      <c r="DF96" s="287"/>
      <c r="DG96" s="858" t="str">
        <f t="shared" ref="DG96" si="303">IF(DG41&gt;0,IF(DG90&lt;&gt;" ",DG41/DG90," ")," ")</f>
        <v xml:space="preserve"> </v>
      </c>
      <c r="DH96" s="287"/>
      <c r="DI96" s="287" t="s">
        <v>337</v>
      </c>
      <c r="DJ96" s="287">
        <v>54.050228310502284</v>
      </c>
      <c r="DK96" s="287"/>
      <c r="DL96" s="287"/>
      <c r="DM96" s="287"/>
      <c r="DN96" s="287" t="s">
        <v>337</v>
      </c>
      <c r="DO96" s="287"/>
      <c r="DP96" s="287"/>
      <c r="DQ96" s="287"/>
      <c r="DR96" s="287"/>
      <c r="DS96" s="287">
        <v>109.65549348230913</v>
      </c>
      <c r="DT96" s="287">
        <f>IF(DT41&gt;0,IF(DT90&lt;&gt;" ",DT41/DT90," ")," ")</f>
        <v>58.014280324332788</v>
      </c>
      <c r="DU96" s="287"/>
      <c r="DV96" s="287">
        <v>59.85840628908344</v>
      </c>
      <c r="DW96" s="287" t="s">
        <v>337</v>
      </c>
      <c r="DX96" s="287">
        <v>14.613583138173302</v>
      </c>
      <c r="DY96" s="287"/>
      <c r="DZ96" s="287"/>
      <c r="EA96" s="287" t="s">
        <v>337</v>
      </c>
      <c r="EB96" s="287">
        <v>103.22289156626506</v>
      </c>
      <c r="EC96" s="287"/>
      <c r="ED96" s="287">
        <v>25.726092089728454</v>
      </c>
      <c r="EE96" s="287" t="s">
        <v>337</v>
      </c>
      <c r="EF96" s="287"/>
      <c r="EG96" s="287"/>
      <c r="EH96" s="287"/>
      <c r="EI96" s="287">
        <v>86.800411522633752</v>
      </c>
      <c r="EJ96" s="287"/>
      <c r="EK96" s="287">
        <v>101.47038257916292</v>
      </c>
      <c r="EL96" s="287"/>
      <c r="EM96" s="287"/>
      <c r="EN96" s="287"/>
      <c r="EO96" s="287"/>
      <c r="EP96" s="287"/>
      <c r="EQ96" s="287"/>
      <c r="ER96" s="287"/>
      <c r="ES96" s="287" t="s">
        <v>337</v>
      </c>
      <c r="ET96" s="287"/>
      <c r="EU96" s="287" t="s">
        <v>337</v>
      </c>
      <c r="EV96" s="287">
        <v>97.560240963855421</v>
      </c>
      <c r="EW96" s="287">
        <v>110.12646497683292</v>
      </c>
      <c r="EX96" s="287"/>
      <c r="EY96" s="287">
        <v>101.29081924060692</v>
      </c>
      <c r="EZ96" s="774">
        <v>101.29081924060692</v>
      </c>
      <c r="FA96" s="287"/>
      <c r="FB96" s="287">
        <v>82.825567502986857</v>
      </c>
      <c r="FC96" s="287"/>
      <c r="FD96" s="287"/>
      <c r="FE96" s="287">
        <v>112.70325203252033</v>
      </c>
      <c r="FF96" s="287"/>
      <c r="FG96" s="287">
        <v>73.400644468313644</v>
      </c>
      <c r="FH96" s="287">
        <v>70.313212081037406</v>
      </c>
      <c r="FI96" s="287"/>
      <c r="FJ96" s="287">
        <v>112.30179028132993</v>
      </c>
      <c r="FK96" s="287"/>
      <c r="FL96" s="287"/>
      <c r="FM96" s="287"/>
      <c r="FN96" s="287"/>
      <c r="FO96" s="287"/>
      <c r="FP96" s="287"/>
      <c r="FQ96" s="287">
        <v>52.617260787992493</v>
      </c>
      <c r="FR96" s="287"/>
      <c r="FS96" s="287">
        <v>20.625</v>
      </c>
      <c r="FT96" s="287"/>
      <c r="FU96" s="287"/>
      <c r="FV96" s="287"/>
      <c r="FW96" s="287" t="s">
        <v>337</v>
      </c>
      <c r="FX96" s="287"/>
      <c r="FY96" s="287"/>
      <c r="FZ96" s="287"/>
      <c r="GA96" s="287"/>
      <c r="GB96" s="287"/>
      <c r="GC96" s="287"/>
      <c r="GD96" s="287">
        <v>145.80803937653815</v>
      </c>
      <c r="GE96" s="287"/>
      <c r="GF96" s="287"/>
      <c r="GG96" s="287">
        <v>68.603896103896105</v>
      </c>
      <c r="GH96" s="287"/>
      <c r="GI96" s="287"/>
      <c r="GJ96" s="287">
        <v>21.849932186411397</v>
      </c>
      <c r="GK96" s="287">
        <v>80.415730337078656</v>
      </c>
      <c r="GL96" s="287" t="s">
        <v>337</v>
      </c>
      <c r="GM96" s="287"/>
      <c r="GN96" s="287"/>
      <c r="GO96" s="287"/>
      <c r="GP96" s="287">
        <v>101.3358024691358</v>
      </c>
      <c r="GQ96" s="287"/>
      <c r="GR96" s="287">
        <v>103.88633576533834</v>
      </c>
      <c r="GS96" s="287">
        <v>58.202898550724633</v>
      </c>
      <c r="GT96" s="287">
        <v>7.3587484940264991</v>
      </c>
      <c r="GU96" s="287">
        <v>46.18035586644914</v>
      </c>
      <c r="GV96" s="287"/>
      <c r="GW96" s="287">
        <v>105.12903225806451</v>
      </c>
      <c r="GX96" s="287"/>
      <c r="GY96" s="287"/>
      <c r="GZ96" s="287"/>
      <c r="HA96" s="287"/>
      <c r="HB96" s="287"/>
      <c r="HC96" s="287"/>
      <c r="HD96" s="287"/>
      <c r="HE96" s="287"/>
      <c r="HF96" s="287"/>
      <c r="HG96" s="287">
        <v>43.730855545493917</v>
      </c>
      <c r="HH96" s="287"/>
      <c r="HI96" s="287" t="s">
        <v>337</v>
      </c>
      <c r="HJ96" s="287">
        <v>91.181818181818187</v>
      </c>
      <c r="HK96" s="287" t="s">
        <v>337</v>
      </c>
      <c r="HL96" s="287" t="s">
        <v>337</v>
      </c>
      <c r="HM96" s="287" t="s">
        <v>337</v>
      </c>
      <c r="HN96" s="287" t="s">
        <v>337</v>
      </c>
      <c r="HO96" s="287">
        <v>69.986746043950404</v>
      </c>
      <c r="HP96" s="287">
        <v>19.320695700430083</v>
      </c>
      <c r="HQ96" s="287" t="s">
        <v>337</v>
      </c>
      <c r="HR96" s="287">
        <v>100.76600560560915</v>
      </c>
      <c r="HS96" s="287" t="s">
        <v>337</v>
      </c>
      <c r="HT96" s="287" t="s">
        <v>337</v>
      </c>
      <c r="HU96" s="287"/>
      <c r="HV96" s="287"/>
      <c r="HW96" s="287"/>
      <c r="HX96" s="287"/>
      <c r="HY96" s="287" t="s">
        <v>337</v>
      </c>
      <c r="HZ96" s="287" t="s">
        <v>337</v>
      </c>
      <c r="IA96" s="287"/>
      <c r="IB96" s="287">
        <v>84.655737704918025</v>
      </c>
      <c r="IC96" s="287"/>
      <c r="ID96" s="287">
        <v>112.64227642276424</v>
      </c>
      <c r="IE96" s="287"/>
      <c r="IF96" s="287">
        <v>68.582138919514875</v>
      </c>
      <c r="IG96" s="287"/>
      <c r="IH96" s="287">
        <v>56.445544554455445</v>
      </c>
      <c r="II96" s="287"/>
      <c r="IJ96" s="287"/>
      <c r="IK96" s="287"/>
      <c r="IL96" s="287" t="s">
        <v>337</v>
      </c>
      <c r="IM96" s="287"/>
      <c r="IN96" s="287"/>
      <c r="IO96" s="287"/>
      <c r="IP96" s="287"/>
      <c r="IQ96" s="287"/>
      <c r="IR96" s="287"/>
      <c r="IS96" s="287"/>
      <c r="IT96" s="287"/>
      <c r="IU96" s="287">
        <v>72.891366346901734</v>
      </c>
      <c r="IV96" s="287">
        <v>91.680358476474979</v>
      </c>
      <c r="IW96" s="287"/>
      <c r="IX96" s="287"/>
      <c r="IY96" s="287">
        <v>37.617021276595743</v>
      </c>
      <c r="IZ96" s="287"/>
      <c r="JA96" s="287"/>
      <c r="JB96" s="287"/>
      <c r="JC96" s="287"/>
      <c r="JD96" s="287">
        <v>52.325225851285616</v>
      </c>
      <c r="JE96" s="287">
        <v>142.30360739791246</v>
      </c>
      <c r="JF96" s="287"/>
      <c r="JG96" s="287"/>
      <c r="JH96" s="287">
        <v>88.321508294124001</v>
      </c>
      <c r="JI96" s="287"/>
      <c r="JJ96" s="287">
        <v>64.695263251713683</v>
      </c>
      <c r="JK96" s="287"/>
      <c r="JL96" s="287">
        <v>194</v>
      </c>
      <c r="JM96" s="287"/>
      <c r="JN96" s="287"/>
      <c r="JO96" s="287"/>
      <c r="JP96" s="287"/>
      <c r="JQ96" s="287"/>
      <c r="JR96" s="287"/>
      <c r="JS96" s="287"/>
      <c r="JT96" s="287"/>
      <c r="JU96" s="287"/>
      <c r="JV96" s="287"/>
      <c r="JW96" s="287"/>
      <c r="JX96" s="287"/>
      <c r="JY96" s="287"/>
      <c r="JZ96" s="287"/>
      <c r="KA96" s="287"/>
      <c r="KB96" s="287">
        <v>72.04868217828492</v>
      </c>
      <c r="KC96" s="287">
        <v>78.704318936877073</v>
      </c>
      <c r="KD96" s="287"/>
      <c r="KE96" s="287"/>
      <c r="KF96" s="287"/>
      <c r="KG96" s="287"/>
      <c r="KH96" s="287"/>
      <c r="KI96" s="287"/>
      <c r="KJ96" s="287"/>
      <c r="KK96" s="287"/>
      <c r="KL96" s="287"/>
      <c r="KM96" s="287">
        <v>74.419949403686303</v>
      </c>
      <c r="KN96" s="287"/>
      <c r="KO96" s="287"/>
      <c r="KP96" s="287"/>
      <c r="KQ96" s="287"/>
      <c r="KR96" s="287">
        <v>67.742081447963798</v>
      </c>
      <c r="KS96" s="287"/>
      <c r="KT96" s="287"/>
      <c r="KU96" s="287">
        <v>74.337606837606842</v>
      </c>
      <c r="KV96" s="287"/>
      <c r="KW96" s="287"/>
      <c r="KX96" s="287"/>
      <c r="KY96" s="287">
        <v>79.684759005631804</v>
      </c>
      <c r="KZ96" s="287"/>
      <c r="LA96" s="287"/>
      <c r="LB96" s="287"/>
      <c r="LC96" s="287">
        <v>75.484693877551024</v>
      </c>
      <c r="LD96" s="287">
        <v>88.015214103208336</v>
      </c>
      <c r="LE96" s="287">
        <v>82.120115774240233</v>
      </c>
      <c r="LF96" s="287">
        <v>88.695652173913047</v>
      </c>
      <c r="LG96" s="287">
        <v>14.293628808864264</v>
      </c>
      <c r="LH96" s="287"/>
      <c r="LI96" s="287" t="s">
        <v>337</v>
      </c>
      <c r="LJ96" s="287"/>
      <c r="LK96" s="287"/>
      <c r="LL96" s="287"/>
      <c r="LM96" s="287"/>
      <c r="LN96" s="287">
        <v>76.549520766773171</v>
      </c>
      <c r="LO96" s="287"/>
      <c r="LP96" s="287">
        <v>41.142506142506143</v>
      </c>
      <c r="LQ96" s="287"/>
      <c r="LR96" s="287"/>
      <c r="LS96" s="287">
        <v>57.343358395989974</v>
      </c>
      <c r="LT96" s="287">
        <v>66.38053373687876</v>
      </c>
      <c r="LU96" s="287"/>
      <c r="LV96" s="287">
        <v>91.133333333333326</v>
      </c>
      <c r="LW96" s="287">
        <v>76.295871559633028</v>
      </c>
      <c r="LX96" s="287"/>
      <c r="LY96" s="287"/>
      <c r="LZ96" s="287"/>
      <c r="MA96" s="287">
        <v>86.31489150923926</v>
      </c>
      <c r="MB96" s="287"/>
      <c r="MC96" s="287"/>
      <c r="MD96" s="287"/>
      <c r="ME96" s="287"/>
      <c r="MF96" s="287"/>
      <c r="MG96" s="287"/>
      <c r="MH96" s="287"/>
      <c r="MI96" s="287">
        <v>27.503617583952895</v>
      </c>
      <c r="MJ96" s="287"/>
      <c r="MK96" s="287"/>
      <c r="ML96" s="287"/>
      <c r="MM96" s="287"/>
      <c r="MN96" s="287"/>
      <c r="MO96" s="287">
        <v>45.726495726495727</v>
      </c>
      <c r="MP96" s="287"/>
      <c r="MR96" s="346">
        <f t="shared" si="50"/>
        <v>2.7846351193606731</v>
      </c>
      <c r="MS96" s="346">
        <f t="shared" si="51"/>
        <v>486.06315789473683</v>
      </c>
      <c r="MT96" s="286">
        <f t="shared" si="52"/>
        <v>74.119996729697846</v>
      </c>
      <c r="MU96" s="772">
        <f t="shared" si="53"/>
        <v>115</v>
      </c>
    </row>
    <row r="97" spans="1:359" s="99" customFormat="1" ht="29" x14ac:dyDescent="0.35">
      <c r="A97" s="101" t="s">
        <v>256</v>
      </c>
      <c r="B97" s="121"/>
      <c r="C97" s="102" t="s">
        <v>2</v>
      </c>
      <c r="D97" s="70" t="s">
        <v>292</v>
      </c>
      <c r="E97" s="286">
        <f t="shared" si="15"/>
        <v>60.373190208785779</v>
      </c>
      <c r="F97" s="352"/>
      <c r="G97" s="728">
        <f t="shared" ref="G97:M97" si="304">IF(G42&gt;0,IF(G42&lt;&gt;"",IF(G91&lt;&gt;" ",G42/G91," ")," ")," ")</f>
        <v>63.41316821114404</v>
      </c>
      <c r="H97" s="909" t="str">
        <f t="shared" ref="H97" si="305">IF(H42&gt;0,IF(H42&lt;&gt;"",IF(H91&lt;&gt;" ",H42/H91," ")," ")," ")</f>
        <v xml:space="preserve"> </v>
      </c>
      <c r="I97" s="858">
        <f t="shared" ref="I97" si="306">IF(I42&gt;0,IF(I42&lt;&gt;"",IF(I91&lt;&gt;" ",I42/I91," ")," ")," ")</f>
        <v>69.345045519936761</v>
      </c>
      <c r="J97" s="774" t="str">
        <f t="shared" ref="J97:L97" si="307">IF(J42&gt;0,IF(J42&lt;&gt;"",IF(J91&lt;&gt;" ",J42/J91," ")," ")," ")</f>
        <v xml:space="preserve"> </v>
      </c>
      <c r="K97" s="774">
        <f t="shared" ref="K97" si="308">IF(K42&gt;0,IF(K42&lt;&gt;"",IF(K91&lt;&gt;" ",K42/K91," ")," ")," ")</f>
        <v>70.737904858776218</v>
      </c>
      <c r="L97" s="774">
        <f t="shared" si="307"/>
        <v>31.513675989999346</v>
      </c>
      <c r="M97" s="728">
        <f t="shared" si="304"/>
        <v>85.896799848325585</v>
      </c>
      <c r="N97" s="728" t="str">
        <f t="shared" ref="N97:Y97" si="309">IF(N42&gt;0,IF(N42&lt;&gt;"",IF(N91&lt;&gt;" ",N42/N91," ")," ")," ")</f>
        <v xml:space="preserve"> </v>
      </c>
      <c r="O97" s="774">
        <f t="shared" ref="O97:Q97" si="310">IF(O42&gt;0,IF(O42&lt;&gt;"",IF(O91&lt;&gt;" ",O42/O91," ")," ")," ")</f>
        <v>39.359425493716337</v>
      </c>
      <c r="P97" s="858" t="str">
        <f t="shared" si="310"/>
        <v xml:space="preserve"> </v>
      </c>
      <c r="Q97" s="858">
        <f t="shared" si="310"/>
        <v>100.33199365329939</v>
      </c>
      <c r="R97" s="858" t="str">
        <f t="shared" ref="R97" si="311">IF(R42&gt;0,IF(R42&lt;&gt;"",IF(R91&lt;&gt;" ",R42/R91," ")," ")," ")</f>
        <v xml:space="preserve"> </v>
      </c>
      <c r="S97" s="728" t="str">
        <f t="shared" ref="S97" si="312">IF(S42&gt;0,IF(S42&lt;&gt;"",IF(S91&lt;&gt;" ",S42/S91," ")," ")," ")</f>
        <v xml:space="preserve"> </v>
      </c>
      <c r="T97" s="728">
        <f t="shared" si="309"/>
        <v>62.40684813236642</v>
      </c>
      <c r="U97" s="858"/>
      <c r="V97" s="686">
        <f t="shared" si="309"/>
        <v>104.5035136867229</v>
      </c>
      <c r="W97" s="812">
        <f t="shared" ref="W97" si="313">IF(W42&gt;0,IF(W42&lt;&gt;"",IF(W91&lt;&gt;" ",W42/W91," ")," ")," ")</f>
        <v>55.986625268688798</v>
      </c>
      <c r="X97" s="671">
        <f t="shared" si="309"/>
        <v>33.251907124098544</v>
      </c>
      <c r="Y97" s="728">
        <f t="shared" si="309"/>
        <v>48.143105080312573</v>
      </c>
      <c r="Z97" s="728" t="str">
        <f t="shared" ref="Z97:AB97" si="314">IF(Z42&gt;0,IF(Z42&lt;&gt;"",IF(Z91&lt;&gt;" ",Z42/Z91," ")," ")," ")</f>
        <v xml:space="preserve"> </v>
      </c>
      <c r="AA97" s="774" t="str">
        <f t="shared" si="314"/>
        <v xml:space="preserve"> </v>
      </c>
      <c r="AB97" s="909" t="str">
        <f t="shared" si="314"/>
        <v xml:space="preserve"> </v>
      </c>
      <c r="AC97" s="801" t="str">
        <f t="shared" ref="AC97" si="315">IF(AC42&gt;0,IF(AC42&lt;&gt;"",IF(AC91&lt;&gt;" ",AC42/AC91," ")," ")," ")</f>
        <v xml:space="preserve"> </v>
      </c>
      <c r="AD97" s="287" t="str">
        <f t="shared" ref="AD97:AT97" si="316">IF(AD42&gt;0,IF(AD42&lt;&gt;"",IF(AD91&lt;&gt;" ",AD42/AD91," ")," ")," ")</f>
        <v xml:space="preserve"> </v>
      </c>
      <c r="AE97" s="502">
        <f t="shared" ref="AE97:AH97" si="317">IF(AE42&gt;0,IF(AE42&lt;&gt;"",IF(AE91&lt;&gt;" ",AE42/AE91," ")," ")," ")</f>
        <v>93.245540330026188</v>
      </c>
      <c r="AF97" s="686">
        <f>IF(AF42&gt;0,IF(AF42&lt;&gt;"",IF(AF91&lt;&gt;" ",AF42/AF91," ")," ")," ")</f>
        <v>92.289875990008596</v>
      </c>
      <c r="AG97" s="774" t="str">
        <f t="shared" ref="AG97" si="318">IF(AG42&gt;0,IF(AG42&lt;&gt;"",IF(AG91&lt;&gt;" ",AG42/AG91," ")," ")," ")</f>
        <v xml:space="preserve"> </v>
      </c>
      <c r="AH97" s="658">
        <f t="shared" si="317"/>
        <v>51.627466546786671</v>
      </c>
      <c r="AI97" s="427" t="str">
        <f t="shared" si="316"/>
        <v xml:space="preserve"> </v>
      </c>
      <c r="AJ97" s="502">
        <f t="shared" ref="AJ97" si="319">IF(AJ42&gt;0,IF(AJ42&lt;&gt;"",IF(AJ91&lt;&gt;" ",AJ42/AJ91," ")," ")," ")</f>
        <v>86.570070980231137</v>
      </c>
      <c r="AK97" s="728">
        <f>IF(AK42&gt;0,IF(AK42&lt;&gt;"",IF(AK91&lt;&gt;" ",AK42/AK91," ")," ")," ")</f>
        <v>57.526265466451562</v>
      </c>
      <c r="AL97" s="287">
        <f t="shared" si="316"/>
        <v>36.256365132841736</v>
      </c>
      <c r="AM97" s="427" t="str">
        <f t="shared" si="316"/>
        <v xml:space="preserve"> </v>
      </c>
      <c r="AN97" s="502">
        <f t="shared" si="316"/>
        <v>136.71429704785663</v>
      </c>
      <c r="AO97" s="588">
        <f t="shared" ref="AO97:AP97" si="320">IF(AO42&gt;0,IF(AO42&lt;&gt;"",IF(AO91&lt;&gt;" ",AO42/AO91," ")," ")," ")</f>
        <v>38.152749890547867</v>
      </c>
      <c r="AP97" s="858" t="str">
        <f t="shared" si="320"/>
        <v xml:space="preserve"> </v>
      </c>
      <c r="AQ97" s="427" t="str">
        <f t="shared" si="316"/>
        <v xml:space="preserve"> </v>
      </c>
      <c r="AR97" s="427">
        <f t="shared" si="316"/>
        <v>54.015599295358761</v>
      </c>
      <c r="AS97" s="564">
        <f t="shared" ref="AS97" si="321">IF(AS42&gt;0,IF(AS42&lt;&gt;"",IF(AS91&lt;&gt;" ",AS42/AS91," ")," ")," ")</f>
        <v>80.559157077734568</v>
      </c>
      <c r="AT97" s="427" t="str">
        <f t="shared" si="316"/>
        <v xml:space="preserve"> </v>
      </c>
      <c r="AU97" s="642">
        <f t="shared" ref="AU97" si="322">IF(AU42&gt;0,IF(AU42&lt;&gt;"",IF(AU91&lt;&gt;" ",AU42/AU91," ")," ")," ")</f>
        <v>44.885395380712993</v>
      </c>
      <c r="AV97" s="564">
        <f t="shared" ref="AV97:AX97" si="323">IF(AV42&gt;0,IF(AV42&lt;&gt;"",IF(AV91&lt;&gt;" ",AV42/AV91," ")," ")," ")</f>
        <v>62.091050703621512</v>
      </c>
      <c r="AW97" s="728">
        <v>73.908890068252234</v>
      </c>
      <c r="AX97" s="728">
        <f t="shared" si="323"/>
        <v>38.793248644302103</v>
      </c>
      <c r="AY97" s="461">
        <v>64.930000000000007</v>
      </c>
      <c r="AZ97" s="539">
        <v>64.930000000000007</v>
      </c>
      <c r="BA97" s="427">
        <f t="shared" ref="BA97:BG97" si="324">IF(BA42&gt;0,IF(BA42&lt;&gt;"",IF(BA91&lt;&gt;" ",BA42/BA91," ")," ")," ")</f>
        <v>37.083852235789841</v>
      </c>
      <c r="BB97" s="287">
        <f t="shared" si="324"/>
        <v>43.577864462054727</v>
      </c>
      <c r="BC97" s="427" t="str">
        <f t="shared" si="324"/>
        <v xml:space="preserve"> </v>
      </c>
      <c r="BD97" s="671" t="str">
        <f t="shared" ref="BD97" si="325">IF(BD42&gt;0,IF(BD42&lt;&gt;"",IF(BD91&lt;&gt;" ",BD42/BD91," ")," ")," ")</f>
        <v xml:space="preserve"> </v>
      </c>
      <c r="BE97" s="502" t="str">
        <f t="shared" si="324"/>
        <v xml:space="preserve"> </v>
      </c>
      <c r="BF97" s="774" t="str">
        <f t="shared" si="324"/>
        <v xml:space="preserve"> </v>
      </c>
      <c r="BG97" s="287">
        <f t="shared" si="324"/>
        <v>40.230618377086294</v>
      </c>
      <c r="BH97" s="287"/>
      <c r="BI97" s="287">
        <v>58.270967741935479</v>
      </c>
      <c r="BJ97" s="287" t="str">
        <f>IF(BJ42&gt;0,IF(BJ42&lt;&gt;"",IF(BJ91&lt;&gt;" ",BJ42/BJ91," ")," ")," ")</f>
        <v xml:space="preserve"> </v>
      </c>
      <c r="BK97" s="290">
        <v>59.7</v>
      </c>
      <c r="BL97" s="287" t="str">
        <f t="shared" ref="BL97:BR97" si="326">IF(BL42&gt;0,IF(BL42&lt;&gt;"",IF(BL91&lt;&gt;" ",BL42/BL91," ")," ")," ")</f>
        <v xml:space="preserve"> </v>
      </c>
      <c r="BM97" s="287" t="str">
        <f t="shared" si="326"/>
        <v xml:space="preserve"> </v>
      </c>
      <c r="BN97" s="287" t="str">
        <f t="shared" si="326"/>
        <v xml:space="preserve"> </v>
      </c>
      <c r="BO97" s="287" t="str">
        <f t="shared" si="326"/>
        <v xml:space="preserve"> </v>
      </c>
      <c r="BP97" s="858" t="str">
        <f t="shared" si="326"/>
        <v xml:space="preserve"> </v>
      </c>
      <c r="BQ97" s="287" t="str">
        <f t="shared" si="326"/>
        <v xml:space="preserve"> </v>
      </c>
      <c r="BR97" s="427">
        <f t="shared" si="326"/>
        <v>54.301660289936464</v>
      </c>
      <c r="BS97" s="287">
        <f t="shared" ref="BS97:BY97" si="327">IF(BS42&gt;0,IF(BS42&lt;&gt;"",IF(BS91&lt;&gt;" ",BS42/BS91," ")," ")," ")</f>
        <v>53.790416037752081</v>
      </c>
      <c r="BT97" s="287" t="str">
        <f t="shared" si="327"/>
        <v xml:space="preserve"> </v>
      </c>
      <c r="BU97" s="287" t="str">
        <f t="shared" si="327"/>
        <v xml:space="preserve"> </v>
      </c>
      <c r="BV97" s="427" t="str">
        <f t="shared" ref="BV97" si="328">IF(BV42&gt;0,IF(BV42&lt;&gt;"",IF(BV91&lt;&gt;" ",BV42/BV91," ")," ")," ")</f>
        <v xml:space="preserve"> </v>
      </c>
      <c r="BW97" s="287" t="str">
        <f t="shared" si="327"/>
        <v xml:space="preserve"> </v>
      </c>
      <c r="BX97" s="287" t="str">
        <f t="shared" si="327"/>
        <v xml:space="preserve"> </v>
      </c>
      <c r="BY97" s="287">
        <f t="shared" si="327"/>
        <v>83.73327826642489</v>
      </c>
      <c r="BZ97" s="287" t="s">
        <v>337</v>
      </c>
      <c r="CA97" s="287" t="s">
        <v>337</v>
      </c>
      <c r="CB97" s="290">
        <v>32.99</v>
      </c>
      <c r="CC97" s="287">
        <v>33.743760399334441</v>
      </c>
      <c r="CD97" s="287">
        <v>62.847058823529416</v>
      </c>
      <c r="CE97" s="287">
        <v>73.908890068252234</v>
      </c>
      <c r="CF97" s="564">
        <f>IF(CF42&gt;0,IF(CF42&lt;&gt;"",IF(CF91&lt;&gt;" ",CF42/CF91," ")," ")," ")</f>
        <v>62.403960808884115</v>
      </c>
      <c r="CG97" s="287" t="s">
        <v>337</v>
      </c>
      <c r="CH97" s="728">
        <f>IF(CH42&gt;0,IF(CH42&lt;&gt;"",IF(CH91&lt;&gt;" ",CH42/CH91," ")," ")," ")</f>
        <v>48.726792059035454</v>
      </c>
      <c r="CI97" s="430">
        <v>66.75</v>
      </c>
      <c r="CJ97" s="287" t="s">
        <v>337</v>
      </c>
      <c r="CK97" s="164">
        <v>42</v>
      </c>
      <c r="CL97" s="287">
        <f>IF(CL42&gt;0,IF(CL42&lt;&gt;"",IF(CL91&lt;&gt;" ",CL42/CL91," ")," ")," ")</f>
        <v>71.490879530329963</v>
      </c>
      <c r="CM97" s="287" t="str">
        <f>IF(CM42&gt;0,IF(CM42&lt;&gt;"",IF(CM91&lt;&gt;" ",CM42/CM91," ")," ")," ")</f>
        <v xml:space="preserve"> </v>
      </c>
      <c r="CN97" s="164"/>
      <c r="CO97" s="287" t="str">
        <f>IF(CO42&gt;0,IF(CO42&lt;&gt;"",IF(CO91&lt;&gt;" ",CO42/CO91," ")," ")," ")</f>
        <v xml:space="preserve"> </v>
      </c>
      <c r="CP97" s="164"/>
      <c r="CQ97" s="499" t="str">
        <f>IF(CQ42&gt;0,IF(CQ42&lt;&gt;"",IF(CQ91&lt;&gt;" ",CQ42/CQ91," ")," ")," ")</f>
        <v xml:space="preserve"> </v>
      </c>
      <c r="CR97" s="164"/>
      <c r="CS97" s="287"/>
      <c r="CT97" s="287">
        <v>81.974566473988432</v>
      </c>
      <c r="CU97" s="287">
        <v>82.728726821999345</v>
      </c>
      <c r="CV97" s="774" t="str">
        <f t="shared" ref="CV97" si="329">IF(CV42&gt;0,IF(CV42&lt;&gt;"",IF(CV91&lt;&gt;" ",CV42/CV91," ")," ")," ")</f>
        <v xml:space="preserve"> </v>
      </c>
      <c r="CW97" s="287"/>
      <c r="CX97" s="287">
        <v>65.253246753246756</v>
      </c>
      <c r="CY97" s="287"/>
      <c r="CZ97" s="287"/>
      <c r="DA97" s="287"/>
      <c r="DB97" s="287">
        <v>67.467336683417088</v>
      </c>
      <c r="DC97" s="287"/>
      <c r="DD97" s="287"/>
      <c r="DE97" s="287">
        <v>59.654513102198251</v>
      </c>
      <c r="DF97" s="287"/>
      <c r="DG97" s="858" t="str">
        <f t="shared" ref="DG97" si="330">IF(DG42&gt;0,IF(DG42&lt;&gt;"",IF(DG91&lt;&gt;" ",DG42/DG91," ")," ")," ")</f>
        <v xml:space="preserve"> </v>
      </c>
      <c r="DH97" s="287"/>
      <c r="DI97" s="287" t="s">
        <v>337</v>
      </c>
      <c r="DJ97" s="287">
        <v>54.850427350427353</v>
      </c>
      <c r="DK97" s="287"/>
      <c r="DL97" s="287"/>
      <c r="DM97" s="287"/>
      <c r="DN97" s="287">
        <v>67.1388888888889</v>
      </c>
      <c r="DO97" s="287"/>
      <c r="DP97" s="287"/>
      <c r="DQ97" s="287"/>
      <c r="DR97" s="287"/>
      <c r="DS97" s="287">
        <v>125.67013888888889</v>
      </c>
      <c r="DT97" s="287" t="s">
        <v>337</v>
      </c>
      <c r="DU97" s="287"/>
      <c r="DV97" s="287">
        <v>34.663230240549829</v>
      </c>
      <c r="DW97" s="287" t="s">
        <v>337</v>
      </c>
      <c r="DX97" s="287">
        <v>33.874351330462623</v>
      </c>
      <c r="DY97" s="287"/>
      <c r="DZ97" s="287"/>
      <c r="EA97" s="287">
        <v>71.397590361445779</v>
      </c>
      <c r="EB97" s="287">
        <v>44.5</v>
      </c>
      <c r="EC97" s="287">
        <v>58.046088932164885</v>
      </c>
      <c r="ED97" s="287">
        <v>53.236378419317475</v>
      </c>
      <c r="EE97" s="287">
        <v>42.914728682170541</v>
      </c>
      <c r="EF97" s="287"/>
      <c r="EG97" s="287"/>
      <c r="EH97" s="287"/>
      <c r="EI97" s="287">
        <v>50.650000000000006</v>
      </c>
      <c r="EJ97" s="287"/>
      <c r="EK97" s="287">
        <v>34.356210526315792</v>
      </c>
      <c r="EL97" s="287"/>
      <c r="EM97" s="287"/>
      <c r="EN97" s="287"/>
      <c r="EO97" s="287"/>
      <c r="EP97" s="287"/>
      <c r="EQ97" s="287"/>
      <c r="ER97" s="287"/>
      <c r="ES97" s="287" t="s">
        <v>337</v>
      </c>
      <c r="ET97" s="287"/>
      <c r="EU97" s="287">
        <v>80.21875</v>
      </c>
      <c r="EV97" s="287">
        <v>64.53810623556582</v>
      </c>
      <c r="EW97" s="287">
        <v>78.359183673469389</v>
      </c>
      <c r="EX97" s="287"/>
      <c r="EY97" s="287">
        <v>91.100000000000009</v>
      </c>
      <c r="EZ97" s="774">
        <v>91.100000000000009</v>
      </c>
      <c r="FA97" s="287"/>
      <c r="FB97" s="287">
        <v>63.012738853503187</v>
      </c>
      <c r="FC97" s="287"/>
      <c r="FD97" s="287"/>
      <c r="FE97" s="287">
        <v>58.806451612903224</v>
      </c>
      <c r="FF97" s="287"/>
      <c r="FG97" s="287">
        <v>56.326530612244902</v>
      </c>
      <c r="FH97" s="287" t="s">
        <v>337</v>
      </c>
      <c r="FI97" s="287"/>
      <c r="FJ97" s="287">
        <v>77.977777777777789</v>
      </c>
      <c r="FK97" s="287"/>
      <c r="FL97" s="287"/>
      <c r="FM97" s="287"/>
      <c r="FN97" s="287"/>
      <c r="FO97" s="287"/>
      <c r="FP97" s="287"/>
      <c r="FQ97" s="287">
        <v>54.8882833787466</v>
      </c>
      <c r="FR97" s="287"/>
      <c r="FS97" s="287">
        <v>37.978964734996907</v>
      </c>
      <c r="FT97" s="287"/>
      <c r="FU97" s="287"/>
      <c r="FV97" s="287"/>
      <c r="FW97" s="287">
        <v>65.058823529411768</v>
      </c>
      <c r="FX97" s="287"/>
      <c r="FY97" s="287"/>
      <c r="FZ97" s="287"/>
      <c r="GA97" s="287"/>
      <c r="GB97" s="287"/>
      <c r="GC97" s="287"/>
      <c r="GD97" s="287">
        <v>90.861702127659584</v>
      </c>
      <c r="GE97" s="287"/>
      <c r="GF97" s="287"/>
      <c r="GG97" s="287">
        <v>40.74074074074074</v>
      </c>
      <c r="GH97" s="287"/>
      <c r="GI97" s="287">
        <v>70.996998999666559</v>
      </c>
      <c r="GJ97" s="287">
        <v>68.937558247903084</v>
      </c>
      <c r="GK97" s="287">
        <v>58.96839443742099</v>
      </c>
      <c r="GL97" s="287">
        <v>39.149606299212593</v>
      </c>
      <c r="GM97" s="287"/>
      <c r="GN97" s="287"/>
      <c r="GO97" s="287"/>
      <c r="GP97" s="287">
        <v>43.975609756097562</v>
      </c>
      <c r="GQ97" s="287"/>
      <c r="GR97" s="287">
        <v>28.677473684210526</v>
      </c>
      <c r="GS97" s="287">
        <v>53.551296505073282</v>
      </c>
      <c r="GT97" s="287">
        <v>59.032728331874502</v>
      </c>
      <c r="GU97" s="287">
        <v>50.887154689519797</v>
      </c>
      <c r="GV97" s="287"/>
      <c r="GW97" s="287">
        <v>56.6</v>
      </c>
      <c r="GX97" s="287"/>
      <c r="GY97" s="287"/>
      <c r="GZ97" s="287"/>
      <c r="HA97" s="287"/>
      <c r="HB97" s="287"/>
      <c r="HC97" s="287"/>
      <c r="HD97" s="287"/>
      <c r="HE97" s="287"/>
      <c r="HF97" s="287"/>
      <c r="HG97" s="287">
        <v>68.71261439207116</v>
      </c>
      <c r="HH97" s="287"/>
      <c r="HI97" s="287" t="s">
        <v>337</v>
      </c>
      <c r="HJ97" s="287">
        <v>85.085432956849118</v>
      </c>
      <c r="HK97" s="287" t="s">
        <v>337</v>
      </c>
      <c r="HL97" s="287" t="s">
        <v>337</v>
      </c>
      <c r="HM97" s="287" t="s">
        <v>337</v>
      </c>
      <c r="HN97" s="287" t="s">
        <v>337</v>
      </c>
      <c r="HO97" s="287">
        <v>49.9936897142342</v>
      </c>
      <c r="HP97" s="287">
        <v>52.654219434905983</v>
      </c>
      <c r="HQ97" s="287" t="s">
        <v>337</v>
      </c>
      <c r="HR97" s="287">
        <v>93.607476635514018</v>
      </c>
      <c r="HS97" s="287" t="s">
        <v>337</v>
      </c>
      <c r="HT97" s="287" t="s">
        <v>337</v>
      </c>
      <c r="HU97" s="287"/>
      <c r="HV97" s="287"/>
      <c r="HW97" s="287"/>
      <c r="HX97" s="287"/>
      <c r="HY97" s="287">
        <v>62.571914755692411</v>
      </c>
      <c r="HZ97" s="287" t="s">
        <v>337</v>
      </c>
      <c r="IA97" s="287"/>
      <c r="IB97" s="287">
        <v>19.092436974789916</v>
      </c>
      <c r="IC97" s="287"/>
      <c r="ID97" s="287">
        <v>61.800000000000004</v>
      </c>
      <c r="IE97" s="287"/>
      <c r="IF97" s="287">
        <v>75.549222797927456</v>
      </c>
      <c r="IG97" s="287"/>
      <c r="IH97" s="287">
        <v>49.175182128030762</v>
      </c>
      <c r="II97" s="287"/>
      <c r="IJ97" s="287"/>
      <c r="IK97" s="287"/>
      <c r="IL97" s="287" t="s">
        <v>337</v>
      </c>
      <c r="IM97" s="287"/>
      <c r="IN97" s="287"/>
      <c r="IO97" s="287"/>
      <c r="IP97" s="287"/>
      <c r="IQ97" s="287"/>
      <c r="IR97" s="287"/>
      <c r="IS97" s="287"/>
      <c r="IT97" s="287"/>
      <c r="IU97" s="287">
        <v>73.228366575907685</v>
      </c>
      <c r="IV97" s="287">
        <v>72.991735537190081</v>
      </c>
      <c r="IW97" s="287"/>
      <c r="IX97" s="287"/>
      <c r="IY97" s="287">
        <v>51.68828337874659</v>
      </c>
      <c r="IZ97" s="287"/>
      <c r="JA97" s="287"/>
      <c r="JB97" s="287"/>
      <c r="JC97" s="287"/>
      <c r="JD97" s="287">
        <v>48.19047619047619</v>
      </c>
      <c r="JE97" s="287">
        <v>64.081819849568888</v>
      </c>
      <c r="JF97" s="287"/>
      <c r="JG97" s="287"/>
      <c r="JH97" s="287">
        <v>71.507851127112048</v>
      </c>
      <c r="JI97" s="287"/>
      <c r="JJ97" s="287" t="s">
        <v>337</v>
      </c>
      <c r="JK97" s="287"/>
      <c r="JL97" s="287">
        <v>76.8125</v>
      </c>
      <c r="JM97" s="287"/>
      <c r="JN97" s="287"/>
      <c r="JO97" s="287"/>
      <c r="JP97" s="287"/>
      <c r="JQ97" s="287"/>
      <c r="JR97" s="287"/>
      <c r="JS97" s="287"/>
      <c r="JT97" s="287"/>
      <c r="JU97" s="287"/>
      <c r="JV97" s="287"/>
      <c r="JW97" s="287"/>
      <c r="JX97" s="287"/>
      <c r="JY97" s="287"/>
      <c r="JZ97" s="287"/>
      <c r="KA97" s="287"/>
      <c r="KB97" s="287">
        <v>55.177692782950082</v>
      </c>
      <c r="KC97" s="287">
        <v>35.42</v>
      </c>
      <c r="KD97" s="287"/>
      <c r="KE97" s="287"/>
      <c r="KF97" s="287"/>
      <c r="KG97" s="287"/>
      <c r="KH97" s="287"/>
      <c r="KI97" s="287"/>
      <c r="KJ97" s="287"/>
      <c r="KK97" s="287">
        <v>64.381460486828942</v>
      </c>
      <c r="KL97" s="287"/>
      <c r="KM97" s="287">
        <v>62.186190946807599</v>
      </c>
      <c r="KN97" s="287">
        <v>28.340564490708111</v>
      </c>
      <c r="KO97" s="287"/>
      <c r="KP97" s="287"/>
      <c r="KQ97" s="287"/>
      <c r="KR97" s="287">
        <v>76.469750889679716</v>
      </c>
      <c r="KS97" s="287"/>
      <c r="KT97" s="287">
        <v>48.44736842105263</v>
      </c>
      <c r="KU97" s="287">
        <v>20.969696969696969</v>
      </c>
      <c r="KV97" s="287"/>
      <c r="KW97" s="287"/>
      <c r="KX97" s="287">
        <v>51.75</v>
      </c>
      <c r="KY97" s="287">
        <v>79.191883299753158</v>
      </c>
      <c r="KZ97" s="287"/>
      <c r="LA97" s="287"/>
      <c r="LB97" s="287"/>
      <c r="LC97" s="287" t="s">
        <v>337</v>
      </c>
      <c r="LD97" s="287">
        <v>56.672382231195385</v>
      </c>
      <c r="LE97" s="287">
        <v>97.886792452830193</v>
      </c>
      <c r="LF97" s="287">
        <v>41.11904761904762</v>
      </c>
      <c r="LG97" s="287">
        <v>17.353260869565215</v>
      </c>
      <c r="LH97" s="287"/>
      <c r="LI97" s="287">
        <v>54.571428571428569</v>
      </c>
      <c r="LJ97" s="287"/>
      <c r="LK97" s="287"/>
      <c r="LL97" s="287"/>
      <c r="LM97" s="287"/>
      <c r="LN97" s="287">
        <v>48.978506536671837</v>
      </c>
      <c r="LO97" s="287"/>
      <c r="LP97" s="287">
        <v>42.944954128440365</v>
      </c>
      <c r="LQ97" s="287"/>
      <c r="LR97" s="287"/>
      <c r="LS97" s="287">
        <v>38.150684931506852</v>
      </c>
      <c r="LT97" s="287">
        <v>70.379142313726021</v>
      </c>
      <c r="LU97" s="287"/>
      <c r="LV97" s="287">
        <v>68.006756756756758</v>
      </c>
      <c r="LW97" s="287">
        <v>73.216666666666669</v>
      </c>
      <c r="LX97" s="287"/>
      <c r="LY97" s="287"/>
      <c r="LZ97" s="287"/>
      <c r="MA97" s="287">
        <v>77.764179104477606</v>
      </c>
      <c r="MB97" s="287"/>
      <c r="MC97" s="287"/>
      <c r="MD97" s="287"/>
      <c r="ME97" s="287"/>
      <c r="MF97" s="287"/>
      <c r="MG97" s="287"/>
      <c r="MH97" s="287"/>
      <c r="MI97" s="287">
        <v>55.278757502629787</v>
      </c>
      <c r="MJ97" s="287"/>
      <c r="MK97" s="287"/>
      <c r="ML97" s="287"/>
      <c r="MM97" s="287"/>
      <c r="MN97" s="287"/>
      <c r="MO97" s="287">
        <v>48.937483888410348</v>
      </c>
      <c r="MP97" s="287"/>
      <c r="MR97" s="346">
        <f t="shared" si="50"/>
        <v>17.353260869565215</v>
      </c>
      <c r="MS97" s="346">
        <f t="shared" si="51"/>
        <v>136.71429704785663</v>
      </c>
      <c r="MT97" s="286">
        <f t="shared" si="52"/>
        <v>58.96839443742099</v>
      </c>
      <c r="MU97" s="772">
        <f t="shared" si="53"/>
        <v>127</v>
      </c>
    </row>
    <row r="98" spans="1:359" s="99" customFormat="1" ht="29" x14ac:dyDescent="0.35">
      <c r="A98" s="101" t="s">
        <v>257</v>
      </c>
      <c r="B98" s="102"/>
      <c r="C98" s="102" t="s">
        <v>246</v>
      </c>
      <c r="D98" s="69" t="s">
        <v>222</v>
      </c>
      <c r="E98" s="286">
        <f t="shared" si="15"/>
        <v>890.1650235405383</v>
      </c>
      <c r="F98" s="352"/>
      <c r="G98" s="731">
        <f t="shared" ref="G98:M98" si="331">IF(G21&lt;&gt;"",IF(G27&lt;&gt;"",IF(G21&gt;0,IF(G27&gt;0,G21/G27," ")," ")," ")," ")</f>
        <v>611.82467064062996</v>
      </c>
      <c r="H98" s="912" t="str">
        <f t="shared" ref="H98" si="332">IF(H21&lt;&gt;"",IF(H27&lt;&gt;"",IF(H21&gt;0,IF(H27&gt;0,H21/H27," ")," ")," ")," ")</f>
        <v xml:space="preserve"> </v>
      </c>
      <c r="I98" s="861" t="str">
        <f t="shared" ref="I98" si="333">IF(I21&lt;&gt;"",IF(I27&lt;&gt;"",IF(I21&gt;0,IF(I27&gt;0,I21/I27," ")," ")," ")," ")</f>
        <v xml:space="preserve"> </v>
      </c>
      <c r="J98" s="777">
        <f t="shared" ref="J98:L98" si="334">IF(J21&lt;&gt;"",IF(J27&lt;&gt;"",IF(J21&gt;0,IF(J27&gt;0,J21/J27," ")," ")," ")," ")</f>
        <v>371.00267965427435</v>
      </c>
      <c r="K98" s="777">
        <f t="shared" ref="K98" si="335">IF(K21&lt;&gt;"",IF(K27&lt;&gt;"",IF(K21&gt;0,IF(K27&gt;0,K21/K27," ")," ")," ")," ")</f>
        <v>1590.4382015542124</v>
      </c>
      <c r="L98" s="777">
        <f t="shared" si="334"/>
        <v>784.46722164412074</v>
      </c>
      <c r="M98" s="731">
        <f t="shared" si="331"/>
        <v>1018.5606875081558</v>
      </c>
      <c r="N98" s="731">
        <f t="shared" ref="N98:Y98" si="336">IF(N21&lt;&gt;"",IF(N27&lt;&gt;"",IF(N21&gt;0,IF(N27&gt;0,N21/N27," ")," ")," ")," ")</f>
        <v>1190.7360391324846</v>
      </c>
      <c r="O98" s="777">
        <f t="shared" ref="O98:Q98" si="337">IF(O21&lt;&gt;"",IF(O27&lt;&gt;"",IF(O21&gt;0,IF(O27&gt;0,O21/O27," ")," ")," ")," ")</f>
        <v>677.94026697397487</v>
      </c>
      <c r="P98" s="861">
        <f t="shared" si="337"/>
        <v>757.33281014410363</v>
      </c>
      <c r="Q98" s="861">
        <f t="shared" si="337"/>
        <v>845.79174959290754</v>
      </c>
      <c r="R98" s="861" t="str">
        <f t="shared" ref="R98" si="338">IF(R21&lt;&gt;"",IF(R27&lt;&gt;"",IF(R21&gt;0,IF(R27&gt;0,R21/R27," ")," ")," ")," ")</f>
        <v xml:space="preserve"> </v>
      </c>
      <c r="S98" s="731" t="str">
        <f t="shared" ref="S98" si="339">IF(S21&lt;&gt;"",IF(S27&lt;&gt;"",IF(S21&gt;0,IF(S27&gt;0,S21/S27," ")," ")," ")," ")</f>
        <v xml:space="preserve"> </v>
      </c>
      <c r="T98" s="731">
        <f t="shared" si="336"/>
        <v>636.92404876578507</v>
      </c>
      <c r="U98" s="861"/>
      <c r="V98" s="674">
        <f t="shared" si="336"/>
        <v>732.11368792696692</v>
      </c>
      <c r="W98" s="815">
        <f t="shared" ref="W98" si="340">IF(W21&lt;&gt;"",IF(W27&lt;&gt;"",IF(W21&gt;0,IF(W27&gt;0,W21/W27," ")," ")," ")," ")</f>
        <v>1137.8141346042078</v>
      </c>
      <c r="X98" s="674">
        <f t="shared" si="336"/>
        <v>908.93671675476628</v>
      </c>
      <c r="Y98" s="731">
        <f t="shared" si="336"/>
        <v>1146.6795719143829</v>
      </c>
      <c r="Z98" s="731">
        <f t="shared" ref="Z98:AB98" si="341">IF(Z21&lt;&gt;"",IF(Z27&lt;&gt;"",IF(Z21&gt;0,IF(Z27&gt;0,Z21/Z27," ")," ")," ")," ")</f>
        <v>1768.1797427973283</v>
      </c>
      <c r="AA98" s="777">
        <f t="shared" si="341"/>
        <v>746.07045651367071</v>
      </c>
      <c r="AB98" s="912" t="str">
        <f t="shared" si="341"/>
        <v xml:space="preserve"> </v>
      </c>
      <c r="AC98" s="777">
        <f t="shared" ref="AC98" si="342">IF(AC21&lt;&gt;"",IF(AC27&lt;&gt;"",IF(AC21&gt;0,IF(AC27&gt;0,AC21/AC27," ")," ")," ")," ")</f>
        <v>606.08597996369599</v>
      </c>
      <c r="AD98" s="291" t="str">
        <f t="shared" ref="AD98:DR98" si="343">IF(AD21&lt;&gt;"",IF(AD27&lt;&gt;"",IF(AD21&gt;0,IF(AD27&gt;0,AD21/AD27," ")," ")," ")," ")</f>
        <v xml:space="preserve"> </v>
      </c>
      <c r="AE98" s="291" t="str">
        <f t="shared" ref="AE98:AH98" si="344">IF(AE21&lt;&gt;"",IF(AE27&lt;&gt;"",IF(AE21&gt;0,IF(AE27&gt;0,AE21/AE27," ")," ")," ")," ")</f>
        <v xml:space="preserve"> </v>
      </c>
      <c r="AF98" s="674" t="str">
        <f>IF(AF21&lt;&gt;"",IF(AF27&lt;&gt;"",IF(AF21&gt;0,IF(AF27&gt;0,AF21/AF27," ")," ")," ")," ")</f>
        <v xml:space="preserve"> </v>
      </c>
      <c r="AG98" s="777">
        <f t="shared" ref="AG98" si="345">IF(AG21&lt;&gt;"",IF(AG27&lt;&gt;"",IF(AG21&gt;0,IF(AG27&gt;0,AG21/AG27," ")," ")," ")," ")</f>
        <v>350.68022344222203</v>
      </c>
      <c r="AH98" s="645">
        <f t="shared" si="344"/>
        <v>1547.2460003764352</v>
      </c>
      <c r="AI98" s="291" t="str">
        <f t="shared" ref="AI98:AJ98" si="346">IF(AI21&lt;&gt;"",IF(AI27&lt;&gt;"",IF(AI21&gt;0,IF(AI27&gt;0,AI21/AI27," ")," ")," ")," ")</f>
        <v xml:space="preserve"> </v>
      </c>
      <c r="AJ98" s="291">
        <f t="shared" si="346"/>
        <v>775.49492032937655</v>
      </c>
      <c r="AK98" s="731">
        <f>IF(AK21&lt;&gt;"",IF(AK27&lt;&gt;"",IF(AK21&gt;0,IF(AK27&gt;0,AK21/AK27," ")," ")," ")," ")</f>
        <v>956.33196353671497</v>
      </c>
      <c r="AL98" s="291">
        <f t="shared" si="343"/>
        <v>1007.2284504449218</v>
      </c>
      <c r="AM98" s="291" t="str">
        <f t="shared" ref="AM98:AR98" si="347">IF(AM21&lt;&gt;"",IF(AM27&lt;&gt;"",IF(AM21&gt;0,IF(AM27&gt;0,AM21/AM27," ")," ")," ")," ")</f>
        <v xml:space="preserve"> </v>
      </c>
      <c r="AN98" s="291" t="str">
        <f t="shared" si="347"/>
        <v xml:space="preserve"> </v>
      </c>
      <c r="AO98" s="591">
        <f t="shared" ref="AO98:AP98" si="348">IF(AO21&lt;&gt;"",IF(AO27&lt;&gt;"",IF(AO21&gt;0,IF(AO27&gt;0,AO21/AO27," ")," ")," ")," ")</f>
        <v>680.10388293248332</v>
      </c>
      <c r="AP98" s="861">
        <f t="shared" si="348"/>
        <v>801.56477599671189</v>
      </c>
      <c r="AQ98" s="291" t="str">
        <f t="shared" ref="AQ98" si="349">IF(AQ21&lt;&gt;"",IF(AQ27&lt;&gt;"",IF(AQ21&gt;0,IF(AQ27&gt;0,AQ21/AQ27," ")," ")," ")," ")</f>
        <v xml:space="preserve"> </v>
      </c>
      <c r="AR98" s="291">
        <f t="shared" si="347"/>
        <v>776.05693706053853</v>
      </c>
      <c r="AS98" s="567">
        <f>IF(AS21&lt;&gt;"",IF(AS27&lt;&gt;"",IF(AS21&gt;0,IF(AS27&gt;0,AS21/AS27," ")," ")," ")," ")</f>
        <v>813.35538266690787</v>
      </c>
      <c r="AT98" s="291">
        <f t="shared" ref="AT98:AU98" si="350">IF(AT21&lt;&gt;"",IF(AT27&lt;&gt;"",IF(AT21&gt;0,IF(AT27&gt;0,AT21/AT27," ")," ")," ")," ")</f>
        <v>524.33210111272103</v>
      </c>
      <c r="AU98" s="645">
        <f t="shared" si="350"/>
        <v>1088.2519338198288</v>
      </c>
      <c r="AV98" s="567">
        <f t="shared" ref="AV98:AX98" si="351">IF(AV21&lt;&gt;"",IF(AV27&lt;&gt;"",IF(AV21&gt;0,IF(AV27&gt;0,AV21/AV27," ")," ")," ")," ")</f>
        <v>611.09810000186462</v>
      </c>
      <c r="AW98" s="731" t="str">
        <f t="shared" si="351"/>
        <v xml:space="preserve"> </v>
      </c>
      <c r="AX98" s="731">
        <f t="shared" si="351"/>
        <v>830.65682937200495</v>
      </c>
      <c r="AY98" s="462" t="str">
        <f t="shared" si="343"/>
        <v xml:space="preserve"> </v>
      </c>
      <c r="AZ98" s="540">
        <f t="shared" ref="AZ98" si="352">IF(AZ21&lt;&gt;"",IF(AZ27&lt;&gt;"",IF(AZ21&gt;0,IF(AZ27&gt;0,AZ21/AZ27," ")," ")," ")," ")</f>
        <v>1130.5197973132217</v>
      </c>
      <c r="BA98" s="291">
        <f t="shared" si="343"/>
        <v>1160.5452061324402</v>
      </c>
      <c r="BB98" s="291">
        <f t="shared" si="343"/>
        <v>1036.2487263319617</v>
      </c>
      <c r="BC98" s="291">
        <f t="shared" ref="BC98:BF98" si="353">IF(BC21&lt;&gt;"",IF(BC27&lt;&gt;"",IF(BC21&gt;0,IF(BC27&gt;0,BC21/BC27," ")," ")," ")," ")</f>
        <v>1609.9620922715251</v>
      </c>
      <c r="BD98" s="674">
        <f t="shared" ref="BD98" si="354">IF(BD21&lt;&gt;"",IF(BD27&lt;&gt;"",IF(BD21&gt;0,IF(BD27&gt;0,BD21/BD27," ")," ")," ")," ")</f>
        <v>725.44039502499902</v>
      </c>
      <c r="BE98" s="291">
        <f t="shared" si="353"/>
        <v>582.8152535765397</v>
      </c>
      <c r="BF98" s="777">
        <f t="shared" si="353"/>
        <v>357.86609574617438</v>
      </c>
      <c r="BG98" s="291">
        <f t="shared" si="343"/>
        <v>634.59394855431469</v>
      </c>
      <c r="BH98" s="291" t="str">
        <f t="shared" si="343"/>
        <v xml:space="preserve"> </v>
      </c>
      <c r="BI98" s="291">
        <f t="shared" si="343"/>
        <v>750.11859984954947</v>
      </c>
      <c r="BJ98" s="291">
        <f t="shared" si="343"/>
        <v>1177.7201496636446</v>
      </c>
      <c r="BK98" s="291" t="str">
        <f t="shared" si="343"/>
        <v xml:space="preserve"> </v>
      </c>
      <c r="BL98" s="291" t="str">
        <f t="shared" si="343"/>
        <v xml:space="preserve"> </v>
      </c>
      <c r="BM98" s="291">
        <f t="shared" si="343"/>
        <v>664.727183968757</v>
      </c>
      <c r="BN98" s="291">
        <f t="shared" si="343"/>
        <v>972.58067261174153</v>
      </c>
      <c r="BO98" s="291">
        <f t="shared" si="343"/>
        <v>688.17572622249099</v>
      </c>
      <c r="BP98" s="861">
        <f t="shared" ref="BP98" si="355">IF(BP21&lt;&gt;"",IF(BP27&lt;&gt;"",IF(BP21&gt;0,IF(BP27&gt;0,BP21/BP27," ")," ")," ")," ")</f>
        <v>796.57799646017702</v>
      </c>
      <c r="BQ98" s="291" t="str">
        <f t="shared" si="343"/>
        <v xml:space="preserve"> </v>
      </c>
      <c r="BR98" s="291" t="str">
        <f t="shared" ref="BR98" si="356">IF(BR21&lt;&gt;"",IF(BR27&lt;&gt;"",IF(BR21&gt;0,IF(BR27&gt;0,BR21/BR27," ")," ")," ")," ")</f>
        <v xml:space="preserve"> </v>
      </c>
      <c r="BS98" s="291">
        <f t="shared" si="343"/>
        <v>741.61063472578257</v>
      </c>
      <c r="BT98" s="291" t="str">
        <f t="shared" si="343"/>
        <v xml:space="preserve"> </v>
      </c>
      <c r="BU98" s="291" t="str">
        <f t="shared" si="343"/>
        <v xml:space="preserve"> </v>
      </c>
      <c r="BV98" s="291" t="str">
        <f t="shared" ref="BV98" si="357">IF(BV21&lt;&gt;"",IF(BV27&lt;&gt;"",IF(BV21&gt;0,IF(BV27&gt;0,BV21/BV27," ")," ")," ")," ")</f>
        <v xml:space="preserve"> </v>
      </c>
      <c r="BW98" s="291" t="str">
        <f t="shared" si="343"/>
        <v xml:space="preserve"> </v>
      </c>
      <c r="BX98" s="291" t="str">
        <f t="shared" si="343"/>
        <v xml:space="preserve"> </v>
      </c>
      <c r="BY98" s="291">
        <f t="shared" si="343"/>
        <v>739.80152703288832</v>
      </c>
      <c r="BZ98" s="291" t="str">
        <f t="shared" si="343"/>
        <v xml:space="preserve"> </v>
      </c>
      <c r="CA98" s="291">
        <f t="shared" si="343"/>
        <v>202.10809581288706</v>
      </c>
      <c r="CB98" s="291">
        <f t="shared" si="343"/>
        <v>570.62689812585199</v>
      </c>
      <c r="CC98" s="291">
        <f t="shared" si="343"/>
        <v>144.33057782921387</v>
      </c>
      <c r="CD98" s="291">
        <f t="shared" si="343"/>
        <v>632.33635658914727</v>
      </c>
      <c r="CE98" s="291">
        <f t="shared" si="343"/>
        <v>485.10143085835</v>
      </c>
      <c r="CF98" s="567">
        <f>IF(CF21&lt;&gt;"",IF(CF27&lt;&gt;"",IF(CF21&gt;0,IF(CF27&gt;0,CF21/CF27," ")," ")," ")," ")</f>
        <v>650.15956336646525</v>
      </c>
      <c r="CG98" s="291">
        <f t="shared" si="343"/>
        <v>186.92477302204929</v>
      </c>
      <c r="CH98" s="291">
        <f t="shared" si="343"/>
        <v>779.22349291735463</v>
      </c>
      <c r="CI98" s="291">
        <f t="shared" si="343"/>
        <v>681.20921526647089</v>
      </c>
      <c r="CJ98" s="291">
        <f t="shared" si="343"/>
        <v>734.47106793287412</v>
      </c>
      <c r="CK98" s="291" t="str">
        <f t="shared" si="343"/>
        <v xml:space="preserve"> </v>
      </c>
      <c r="CL98" s="291">
        <f t="shared" si="343"/>
        <v>1001.4486592157541</v>
      </c>
      <c r="CM98" s="291">
        <f t="shared" si="343"/>
        <v>761.0850836669747</v>
      </c>
      <c r="CN98" s="291" t="str">
        <f t="shared" si="343"/>
        <v xml:space="preserve"> </v>
      </c>
      <c r="CO98" s="291">
        <f t="shared" si="343"/>
        <v>577.86118877252841</v>
      </c>
      <c r="CP98" s="291" t="str">
        <f t="shared" si="343"/>
        <v xml:space="preserve"> </v>
      </c>
      <c r="CQ98" s="291">
        <f t="shared" ref="CQ98" si="358">IF(CQ21&lt;&gt;"",IF(CQ27&lt;&gt;"",IF(CQ21&gt;0,IF(CQ27&gt;0,CQ21/CQ27," ")," ")," ")," ")</f>
        <v>571.73708409729079</v>
      </c>
      <c r="CR98" s="291">
        <f t="shared" si="343"/>
        <v>3662.8611761465363</v>
      </c>
      <c r="CS98" s="291" t="str">
        <f t="shared" si="343"/>
        <v xml:space="preserve"> </v>
      </c>
      <c r="CT98" s="291" t="str">
        <f t="shared" si="343"/>
        <v xml:space="preserve"> </v>
      </c>
      <c r="CU98" s="291" t="str">
        <f t="shared" si="343"/>
        <v xml:space="preserve"> </v>
      </c>
      <c r="CV98" s="777">
        <f t="shared" si="343"/>
        <v>360.1523423102031</v>
      </c>
      <c r="CW98" s="291">
        <f t="shared" si="343"/>
        <v>587.20747975912639</v>
      </c>
      <c r="CX98" s="291">
        <f t="shared" si="343"/>
        <v>725.55162534611634</v>
      </c>
      <c r="CY98" s="291" t="str">
        <f t="shared" si="343"/>
        <v xml:space="preserve"> </v>
      </c>
      <c r="CZ98" s="291">
        <f t="shared" si="343"/>
        <v>1398.3325411220214</v>
      </c>
      <c r="DA98" s="291" t="str">
        <f t="shared" si="343"/>
        <v xml:space="preserve"> </v>
      </c>
      <c r="DB98" s="291">
        <f t="shared" si="343"/>
        <v>743.24639422052974</v>
      </c>
      <c r="DC98" s="291" t="str">
        <f t="shared" si="343"/>
        <v xml:space="preserve"> </v>
      </c>
      <c r="DD98" s="291" t="str">
        <f t="shared" si="343"/>
        <v xml:space="preserve"> </v>
      </c>
      <c r="DE98" s="291" t="str">
        <f t="shared" si="343"/>
        <v xml:space="preserve"> </v>
      </c>
      <c r="DF98" s="291">
        <f t="shared" si="343"/>
        <v>961.38406408623189</v>
      </c>
      <c r="DG98" s="861">
        <f t="shared" si="343"/>
        <v>747.94735152956275</v>
      </c>
      <c r="DH98" s="291">
        <f t="shared" si="343"/>
        <v>316.35763638548428</v>
      </c>
      <c r="DI98" s="291" t="str">
        <f t="shared" si="343"/>
        <v xml:space="preserve"> </v>
      </c>
      <c r="DJ98" s="291">
        <f t="shared" si="343"/>
        <v>897.86298406803348</v>
      </c>
      <c r="DK98" s="291" t="str">
        <f t="shared" si="343"/>
        <v xml:space="preserve"> </v>
      </c>
      <c r="DL98" s="291" t="str">
        <f t="shared" si="343"/>
        <v xml:space="preserve"> </v>
      </c>
      <c r="DM98" s="291" t="str">
        <f t="shared" si="343"/>
        <v xml:space="preserve"> </v>
      </c>
      <c r="DN98" s="291" t="str">
        <f t="shared" si="343"/>
        <v xml:space="preserve"> </v>
      </c>
      <c r="DO98" s="291" t="str">
        <f t="shared" si="343"/>
        <v xml:space="preserve"> </v>
      </c>
      <c r="DP98" s="291" t="str">
        <f t="shared" si="343"/>
        <v xml:space="preserve"> </v>
      </c>
      <c r="DQ98" s="291">
        <f t="shared" si="343"/>
        <v>919.54310635145146</v>
      </c>
      <c r="DR98" s="291">
        <f t="shared" si="343"/>
        <v>1101.0502575700466</v>
      </c>
      <c r="DS98" s="291">
        <f t="shared" ref="DS98:GE98" si="359">IF(DS21&lt;&gt;"",IF(DS27&lt;&gt;"",IF(DS21&gt;0,IF(DS27&gt;0,DS21/DS27," ")," ")," ")," ")</f>
        <v>674.07856141254581</v>
      </c>
      <c r="DT98" s="291">
        <f t="shared" si="359"/>
        <v>161.42757790062075</v>
      </c>
      <c r="DU98" s="291">
        <f t="shared" si="359"/>
        <v>699.32787504067687</v>
      </c>
      <c r="DV98" s="291" t="str">
        <f t="shared" si="359"/>
        <v xml:space="preserve"> </v>
      </c>
      <c r="DW98" s="291">
        <f t="shared" si="359"/>
        <v>784.5151845617695</v>
      </c>
      <c r="DX98" s="291">
        <f t="shared" si="359"/>
        <v>323.91355278348772</v>
      </c>
      <c r="DY98" s="291" t="str">
        <f t="shared" si="359"/>
        <v xml:space="preserve"> </v>
      </c>
      <c r="DZ98" s="291" t="str">
        <f t="shared" si="359"/>
        <v xml:space="preserve"> </v>
      </c>
      <c r="EA98" s="291">
        <f t="shared" si="359"/>
        <v>600.66161554935957</v>
      </c>
      <c r="EB98" s="291" t="str">
        <f t="shared" si="359"/>
        <v xml:space="preserve"> </v>
      </c>
      <c r="EC98" s="291">
        <f t="shared" si="359"/>
        <v>462.3127258924298</v>
      </c>
      <c r="ED98" s="291" t="str">
        <f t="shared" si="359"/>
        <v xml:space="preserve"> </v>
      </c>
      <c r="EE98" s="291">
        <f t="shared" si="359"/>
        <v>587.62280252602829</v>
      </c>
      <c r="EF98" s="291">
        <f t="shared" si="359"/>
        <v>108.403075</v>
      </c>
      <c r="EG98" s="291" t="str">
        <f t="shared" si="359"/>
        <v xml:space="preserve"> </v>
      </c>
      <c r="EH98" s="291">
        <f t="shared" si="359"/>
        <v>685.06043136473761</v>
      </c>
      <c r="EI98" s="291">
        <f t="shared" si="359"/>
        <v>1475.7843775427177</v>
      </c>
      <c r="EJ98" s="291" t="str">
        <f t="shared" si="359"/>
        <v xml:space="preserve"> </v>
      </c>
      <c r="EK98" s="291" t="str">
        <f t="shared" si="359"/>
        <v xml:space="preserve"> </v>
      </c>
      <c r="EL98" s="291" t="str">
        <f t="shared" si="359"/>
        <v xml:space="preserve"> </v>
      </c>
      <c r="EM98" s="291">
        <f t="shared" si="359"/>
        <v>953.02691161866926</v>
      </c>
      <c r="EN98" s="291" t="str">
        <f t="shared" si="359"/>
        <v xml:space="preserve"> </v>
      </c>
      <c r="EO98" s="291">
        <f t="shared" si="359"/>
        <v>636.71908177905311</v>
      </c>
      <c r="EP98" s="291" t="str">
        <f t="shared" si="359"/>
        <v xml:space="preserve"> </v>
      </c>
      <c r="EQ98" s="291" t="str">
        <f t="shared" si="359"/>
        <v xml:space="preserve"> </v>
      </c>
      <c r="ER98" s="291">
        <f t="shared" si="359"/>
        <v>539.08614799195698</v>
      </c>
      <c r="ES98" s="291">
        <f t="shared" si="359"/>
        <v>3565.1077586206898</v>
      </c>
      <c r="ET98" s="291" t="str">
        <f t="shared" si="359"/>
        <v xml:space="preserve"> </v>
      </c>
      <c r="EU98" s="291">
        <f t="shared" si="359"/>
        <v>1738.4757212731267</v>
      </c>
      <c r="EV98" s="291">
        <f t="shared" si="359"/>
        <v>543.79098888238741</v>
      </c>
      <c r="EW98" s="291" t="str">
        <f t="shared" si="359"/>
        <v xml:space="preserve"> </v>
      </c>
      <c r="EX98" s="291" t="str">
        <f t="shared" si="359"/>
        <v xml:space="preserve"> </v>
      </c>
      <c r="EY98" s="291" t="str">
        <f t="shared" si="359"/>
        <v xml:space="preserve"> </v>
      </c>
      <c r="EZ98" s="777">
        <f t="shared" ref="EZ98" si="360">IF(EZ21&lt;&gt;"",IF(EZ27&lt;&gt;"",IF(EZ21&gt;0,IF(EZ27&gt;0,EZ21/EZ27," ")," ")," ")," ")</f>
        <v>377.1811898731554</v>
      </c>
      <c r="FA98" s="291">
        <f t="shared" si="359"/>
        <v>559.53940127351837</v>
      </c>
      <c r="FB98" s="291">
        <f t="shared" si="359"/>
        <v>696.39738697367568</v>
      </c>
      <c r="FC98" s="291">
        <f t="shared" si="359"/>
        <v>1391.1618763557483</v>
      </c>
      <c r="FD98" s="291" t="str">
        <f t="shared" si="359"/>
        <v xml:space="preserve"> </v>
      </c>
      <c r="FE98" s="291">
        <f t="shared" si="359"/>
        <v>1348.9234473700669</v>
      </c>
      <c r="FF98" s="291" t="str">
        <f t="shared" si="359"/>
        <v xml:space="preserve"> </v>
      </c>
      <c r="FG98" s="291">
        <f t="shared" si="359"/>
        <v>669.32060554945008</v>
      </c>
      <c r="FH98" s="291" t="str">
        <f t="shared" si="359"/>
        <v xml:space="preserve"> </v>
      </c>
      <c r="FI98" s="291" t="str">
        <f t="shared" si="359"/>
        <v xml:space="preserve"> </v>
      </c>
      <c r="FJ98" s="291">
        <f t="shared" si="359"/>
        <v>894.88925138876641</v>
      </c>
      <c r="FK98" s="291" t="str">
        <f t="shared" si="359"/>
        <v xml:space="preserve"> </v>
      </c>
      <c r="FL98" s="291">
        <f t="shared" si="359"/>
        <v>936.42510432288225</v>
      </c>
      <c r="FM98" s="291" t="str">
        <f t="shared" si="359"/>
        <v xml:space="preserve"> </v>
      </c>
      <c r="FN98" s="291" t="str">
        <f t="shared" si="359"/>
        <v xml:space="preserve"> </v>
      </c>
      <c r="FO98" s="291">
        <f t="shared" si="359"/>
        <v>1447.4642307512941</v>
      </c>
      <c r="FP98" s="291">
        <f t="shared" si="359"/>
        <v>365.6327505407354</v>
      </c>
      <c r="FQ98" s="291" t="str">
        <f t="shared" si="359"/>
        <v xml:space="preserve"> </v>
      </c>
      <c r="FR98" s="291" t="str">
        <f t="shared" si="359"/>
        <v xml:space="preserve"> </v>
      </c>
      <c r="FS98" s="291">
        <f t="shared" si="359"/>
        <v>626.32239973434673</v>
      </c>
      <c r="FT98" s="291" t="str">
        <f t="shared" si="359"/>
        <v xml:space="preserve"> </v>
      </c>
      <c r="FU98" s="291">
        <f t="shared" si="359"/>
        <v>480.55825018477458</v>
      </c>
      <c r="FV98" s="291" t="str">
        <f t="shared" si="359"/>
        <v xml:space="preserve"> </v>
      </c>
      <c r="FW98" s="291">
        <f t="shared" si="359"/>
        <v>664.21100613293549</v>
      </c>
      <c r="FX98" s="291" t="str">
        <f t="shared" si="359"/>
        <v xml:space="preserve"> </v>
      </c>
      <c r="FY98" s="291" t="str">
        <f t="shared" si="359"/>
        <v xml:space="preserve"> </v>
      </c>
      <c r="FZ98" s="291">
        <f t="shared" si="359"/>
        <v>998.63708284077472</v>
      </c>
      <c r="GA98" s="291" t="str">
        <f t="shared" si="359"/>
        <v xml:space="preserve"> </v>
      </c>
      <c r="GB98" s="291" t="str">
        <f t="shared" si="359"/>
        <v xml:space="preserve"> </v>
      </c>
      <c r="GC98" s="291">
        <f t="shared" si="359"/>
        <v>1073.7925677355208</v>
      </c>
      <c r="GD98" s="291">
        <f t="shared" si="359"/>
        <v>698.55566389905619</v>
      </c>
      <c r="GE98" s="291">
        <f t="shared" si="359"/>
        <v>676.37411027848259</v>
      </c>
      <c r="GF98" s="291" t="str">
        <f t="shared" ref="GF98:IQ98" si="361">IF(GF21&lt;&gt;"",IF(GF27&lt;&gt;"",IF(GF21&gt;0,IF(GF27&gt;0,GF21/GF27," ")," ")," ")," ")</f>
        <v xml:space="preserve"> </v>
      </c>
      <c r="GG98" s="291">
        <f t="shared" si="361"/>
        <v>771.38666698276472</v>
      </c>
      <c r="GH98" s="291" t="str">
        <f t="shared" si="361"/>
        <v xml:space="preserve"> </v>
      </c>
      <c r="GI98" s="291">
        <f t="shared" si="361"/>
        <v>497.27574637085729</v>
      </c>
      <c r="GJ98" s="291">
        <f t="shared" si="361"/>
        <v>646.7533358165515</v>
      </c>
      <c r="GK98" s="291">
        <f t="shared" si="361"/>
        <v>604.7586097540717</v>
      </c>
      <c r="GL98" s="291">
        <f t="shared" si="361"/>
        <v>605.11925243215569</v>
      </c>
      <c r="GM98" s="291">
        <f t="shared" si="361"/>
        <v>3147.026546424489</v>
      </c>
      <c r="GN98" s="291" t="str">
        <f t="shared" si="361"/>
        <v xml:space="preserve"> </v>
      </c>
      <c r="GO98" s="291">
        <f t="shared" si="361"/>
        <v>670.68236416782088</v>
      </c>
      <c r="GP98" s="291" t="str">
        <f t="shared" si="361"/>
        <v xml:space="preserve"> </v>
      </c>
      <c r="GQ98" s="291" t="str">
        <f t="shared" si="361"/>
        <v xml:space="preserve"> </v>
      </c>
      <c r="GR98" s="291" t="str">
        <f t="shared" si="361"/>
        <v xml:space="preserve"> </v>
      </c>
      <c r="GS98" s="291">
        <f t="shared" si="361"/>
        <v>1028.2666953158573</v>
      </c>
      <c r="GT98" s="291">
        <f t="shared" si="361"/>
        <v>1025.354806480648</v>
      </c>
      <c r="GU98" s="291">
        <f t="shared" si="361"/>
        <v>609.64961348175632</v>
      </c>
      <c r="GV98" s="291">
        <f t="shared" si="361"/>
        <v>982.6905263157895</v>
      </c>
      <c r="GW98" s="291" t="str">
        <f t="shared" si="361"/>
        <v xml:space="preserve"> </v>
      </c>
      <c r="GX98" s="291">
        <f t="shared" si="361"/>
        <v>635.88755785681394</v>
      </c>
      <c r="GY98" s="291">
        <f t="shared" si="361"/>
        <v>558.00919149932679</v>
      </c>
      <c r="GZ98" s="291" t="str">
        <f t="shared" si="361"/>
        <v xml:space="preserve"> </v>
      </c>
      <c r="HA98" s="291" t="str">
        <f t="shared" si="361"/>
        <v xml:space="preserve"> </v>
      </c>
      <c r="HB98" s="291" t="str">
        <f t="shared" si="361"/>
        <v xml:space="preserve"> </v>
      </c>
      <c r="HC98" s="291" t="str">
        <f t="shared" si="361"/>
        <v xml:space="preserve"> </v>
      </c>
      <c r="HD98" s="291">
        <f t="shared" si="361"/>
        <v>528.2384207040709</v>
      </c>
      <c r="HE98" s="291">
        <f t="shared" si="361"/>
        <v>2166.7418921641038</v>
      </c>
      <c r="HF98" s="291">
        <f t="shared" si="361"/>
        <v>4181.4711647580725</v>
      </c>
      <c r="HG98" s="291">
        <f t="shared" si="361"/>
        <v>431.89641661537536</v>
      </c>
      <c r="HH98" s="291">
        <f t="shared" si="361"/>
        <v>1723.4677688347474</v>
      </c>
      <c r="HI98" s="291" t="str">
        <f t="shared" si="361"/>
        <v xml:space="preserve"> </v>
      </c>
      <c r="HJ98" s="291">
        <f t="shared" si="361"/>
        <v>533.63732991520408</v>
      </c>
      <c r="HK98" s="291" t="str">
        <f t="shared" si="361"/>
        <v xml:space="preserve"> </v>
      </c>
      <c r="HL98" s="291" t="str">
        <f t="shared" si="361"/>
        <v xml:space="preserve"> </v>
      </c>
      <c r="HM98" s="291" t="str">
        <f t="shared" si="361"/>
        <v xml:space="preserve"> </v>
      </c>
      <c r="HN98" s="291">
        <f t="shared" si="361"/>
        <v>1117.3587543252595</v>
      </c>
      <c r="HO98" s="291">
        <f t="shared" si="361"/>
        <v>1152.210111056442</v>
      </c>
      <c r="HP98" s="291">
        <f t="shared" si="361"/>
        <v>942.56936592322086</v>
      </c>
      <c r="HQ98" s="291">
        <f t="shared" si="361"/>
        <v>5545.8766048502139</v>
      </c>
      <c r="HR98" s="291">
        <f t="shared" si="361"/>
        <v>1027.5134367903104</v>
      </c>
      <c r="HS98" s="291">
        <f t="shared" si="361"/>
        <v>370.34464704659518</v>
      </c>
      <c r="HT98" s="291" t="str">
        <f t="shared" si="361"/>
        <v xml:space="preserve"> </v>
      </c>
      <c r="HU98" s="291" t="str">
        <f t="shared" si="361"/>
        <v xml:space="preserve"> </v>
      </c>
      <c r="HV98" s="291">
        <f t="shared" si="361"/>
        <v>1134.9796632293435</v>
      </c>
      <c r="HW98" s="291">
        <f t="shared" si="361"/>
        <v>689.47364686468643</v>
      </c>
      <c r="HX98" s="291">
        <f t="shared" si="361"/>
        <v>1481.9462806070198</v>
      </c>
      <c r="HY98" s="291">
        <f t="shared" si="361"/>
        <v>350.99398637538172</v>
      </c>
      <c r="HZ98" s="291" t="str">
        <f t="shared" si="361"/>
        <v xml:space="preserve"> </v>
      </c>
      <c r="IA98" s="291" t="str">
        <f t="shared" si="361"/>
        <v xml:space="preserve"> </v>
      </c>
      <c r="IB98" s="291">
        <f t="shared" si="361"/>
        <v>706.8503658342612</v>
      </c>
      <c r="IC98" s="291" t="str">
        <f t="shared" si="361"/>
        <v xml:space="preserve"> </v>
      </c>
      <c r="ID98" s="291">
        <f t="shared" si="361"/>
        <v>1396.4656502917373</v>
      </c>
      <c r="IE98" s="291" t="str">
        <f t="shared" si="361"/>
        <v xml:space="preserve"> </v>
      </c>
      <c r="IF98" s="291">
        <f t="shared" si="361"/>
        <v>685.16446171509313</v>
      </c>
      <c r="IG98" s="291" t="str">
        <f t="shared" si="361"/>
        <v xml:space="preserve"> </v>
      </c>
      <c r="IH98" s="291">
        <f t="shared" si="361"/>
        <v>748.89414117761839</v>
      </c>
      <c r="II98" s="291">
        <f t="shared" si="361"/>
        <v>823.73414456344983</v>
      </c>
      <c r="IJ98" s="291">
        <f t="shared" si="361"/>
        <v>713.37029122657066</v>
      </c>
      <c r="IK98" s="291">
        <f t="shared" si="361"/>
        <v>832.3178417994244</v>
      </c>
      <c r="IL98" s="291">
        <f t="shared" si="361"/>
        <v>1018.8776829583657</v>
      </c>
      <c r="IM98" s="291">
        <f t="shared" si="361"/>
        <v>686.80728653819108</v>
      </c>
      <c r="IN98" s="291">
        <f t="shared" si="361"/>
        <v>533.53841820639923</v>
      </c>
      <c r="IO98" s="291" t="str">
        <f t="shared" si="361"/>
        <v xml:space="preserve"> </v>
      </c>
      <c r="IP98" s="291" t="str">
        <f t="shared" si="361"/>
        <v xml:space="preserve"> </v>
      </c>
      <c r="IQ98" s="291" t="str">
        <f t="shared" si="361"/>
        <v xml:space="preserve"> </v>
      </c>
      <c r="IR98" s="291">
        <f t="shared" ref="IR98:LC98" si="362">IF(IR21&lt;&gt;"",IF(IR27&lt;&gt;"",IF(IR21&gt;0,IF(IR27&gt;0,IR21/IR27," ")," ")," ")," ")</f>
        <v>833.61338740502492</v>
      </c>
      <c r="IS98" s="291" t="str">
        <f t="shared" si="362"/>
        <v xml:space="preserve"> </v>
      </c>
      <c r="IT98" s="291">
        <f t="shared" si="362"/>
        <v>313.91024931792748</v>
      </c>
      <c r="IU98" s="291">
        <f t="shared" si="362"/>
        <v>924.56670614625398</v>
      </c>
      <c r="IV98" s="291">
        <f t="shared" si="362"/>
        <v>1645.3305897097177</v>
      </c>
      <c r="IW98" s="291">
        <f t="shared" si="362"/>
        <v>585.66434943500963</v>
      </c>
      <c r="IX98" s="291" t="str">
        <f t="shared" si="362"/>
        <v xml:space="preserve"> </v>
      </c>
      <c r="IY98" s="291" t="str">
        <f t="shared" si="362"/>
        <v xml:space="preserve"> </v>
      </c>
      <c r="IZ98" s="291" t="str">
        <f t="shared" si="362"/>
        <v xml:space="preserve"> </v>
      </c>
      <c r="JA98" s="291" t="str">
        <f t="shared" si="362"/>
        <v xml:space="preserve"> </v>
      </c>
      <c r="JB98" s="291" t="str">
        <f t="shared" si="362"/>
        <v xml:space="preserve"> </v>
      </c>
      <c r="JC98" s="291" t="str">
        <f t="shared" si="362"/>
        <v xml:space="preserve"> </v>
      </c>
      <c r="JD98" s="291" t="str">
        <f t="shared" si="362"/>
        <v xml:space="preserve"> </v>
      </c>
      <c r="JE98" s="291">
        <f t="shared" si="362"/>
        <v>778.62199061511251</v>
      </c>
      <c r="JF98" s="291" t="str">
        <f t="shared" si="362"/>
        <v xml:space="preserve"> </v>
      </c>
      <c r="JG98" s="291" t="str">
        <f t="shared" si="362"/>
        <v xml:space="preserve"> </v>
      </c>
      <c r="JH98" s="291">
        <f t="shared" si="362"/>
        <v>718.30414703694521</v>
      </c>
      <c r="JI98" s="291" t="str">
        <f t="shared" si="362"/>
        <v xml:space="preserve"> </v>
      </c>
      <c r="JJ98" s="291" t="str">
        <f t="shared" si="362"/>
        <v xml:space="preserve"> </v>
      </c>
      <c r="JK98" s="291" t="str">
        <f t="shared" si="362"/>
        <v xml:space="preserve"> </v>
      </c>
      <c r="JL98" s="291">
        <f t="shared" si="362"/>
        <v>624.28958845895772</v>
      </c>
      <c r="JM98" s="291" t="str">
        <f t="shared" si="362"/>
        <v xml:space="preserve"> </v>
      </c>
      <c r="JN98" s="291" t="str">
        <f t="shared" si="362"/>
        <v xml:space="preserve"> </v>
      </c>
      <c r="JO98" s="291" t="str">
        <f t="shared" si="362"/>
        <v xml:space="preserve"> </v>
      </c>
      <c r="JP98" s="291" t="str">
        <f t="shared" si="362"/>
        <v xml:space="preserve"> </v>
      </c>
      <c r="JQ98" s="291" t="str">
        <f t="shared" si="362"/>
        <v xml:space="preserve"> </v>
      </c>
      <c r="JR98" s="291">
        <f t="shared" si="362"/>
        <v>962.18076769415165</v>
      </c>
      <c r="JS98" s="291" t="str">
        <f t="shared" si="362"/>
        <v xml:space="preserve"> </v>
      </c>
      <c r="JT98" s="291">
        <f t="shared" si="362"/>
        <v>849.44043204320428</v>
      </c>
      <c r="JU98" s="291" t="str">
        <f t="shared" si="362"/>
        <v xml:space="preserve"> </v>
      </c>
      <c r="JV98" s="291" t="str">
        <f t="shared" si="362"/>
        <v xml:space="preserve"> </v>
      </c>
      <c r="JW98" s="291">
        <f t="shared" si="362"/>
        <v>1011.7922444471715</v>
      </c>
      <c r="JX98" s="291" t="str">
        <f t="shared" si="362"/>
        <v xml:space="preserve"> </v>
      </c>
      <c r="JY98" s="291">
        <f t="shared" si="362"/>
        <v>1339.1284871007294</v>
      </c>
      <c r="JZ98" s="291">
        <f t="shared" si="362"/>
        <v>696.74774615129024</v>
      </c>
      <c r="KA98" s="291" t="str">
        <f t="shared" si="362"/>
        <v xml:space="preserve"> </v>
      </c>
      <c r="KB98" s="291">
        <f t="shared" si="362"/>
        <v>543.39366315005395</v>
      </c>
      <c r="KC98" s="291">
        <f t="shared" si="362"/>
        <v>788.50763203783765</v>
      </c>
      <c r="KD98" s="291">
        <f t="shared" si="362"/>
        <v>526.71485911401214</v>
      </c>
      <c r="KE98" s="291" t="str">
        <f t="shared" si="362"/>
        <v xml:space="preserve"> </v>
      </c>
      <c r="KF98" s="291" t="str">
        <f t="shared" si="362"/>
        <v xml:space="preserve"> </v>
      </c>
      <c r="KG98" s="291">
        <f t="shared" si="362"/>
        <v>591.08530786258916</v>
      </c>
      <c r="KH98" s="291">
        <f t="shared" si="362"/>
        <v>1194.3581611374407</v>
      </c>
      <c r="KI98" s="291" t="str">
        <f t="shared" si="362"/>
        <v xml:space="preserve"> </v>
      </c>
      <c r="KJ98" s="291" t="str">
        <f t="shared" si="362"/>
        <v xml:space="preserve"> </v>
      </c>
      <c r="KK98" s="291">
        <f t="shared" si="362"/>
        <v>525.19630151334559</v>
      </c>
      <c r="KL98" s="291">
        <f t="shared" si="362"/>
        <v>646.37456337543949</v>
      </c>
      <c r="KM98" s="291">
        <f t="shared" si="362"/>
        <v>596.07048718973954</v>
      </c>
      <c r="KN98" s="291">
        <f t="shared" si="362"/>
        <v>636.12593584300737</v>
      </c>
      <c r="KO98" s="291">
        <f t="shared" si="362"/>
        <v>616.16881460699449</v>
      </c>
      <c r="KP98" s="291">
        <f t="shared" si="362"/>
        <v>1910.8840769706012</v>
      </c>
      <c r="KQ98" s="291">
        <f t="shared" si="362"/>
        <v>3125.1039989613087</v>
      </c>
      <c r="KR98" s="291">
        <f t="shared" si="362"/>
        <v>633.48600034890092</v>
      </c>
      <c r="KS98" s="291" t="str">
        <f t="shared" si="362"/>
        <v xml:space="preserve"> </v>
      </c>
      <c r="KT98" s="291">
        <f t="shared" si="362"/>
        <v>177.64482131393109</v>
      </c>
      <c r="KU98" s="291">
        <f t="shared" si="362"/>
        <v>509.0147159146282</v>
      </c>
      <c r="KV98" s="291" t="str">
        <f t="shared" si="362"/>
        <v xml:space="preserve"> </v>
      </c>
      <c r="KW98" s="291" t="str">
        <f t="shared" si="362"/>
        <v xml:space="preserve"> </v>
      </c>
      <c r="KX98" s="291">
        <f t="shared" si="362"/>
        <v>641.56218414889679</v>
      </c>
      <c r="KY98" s="291">
        <f t="shared" si="362"/>
        <v>723.70227118363289</v>
      </c>
      <c r="KZ98" s="291" t="str">
        <f t="shared" si="362"/>
        <v xml:space="preserve"> </v>
      </c>
      <c r="LA98" s="291" t="str">
        <f t="shared" si="362"/>
        <v xml:space="preserve"> </v>
      </c>
      <c r="LB98" s="291" t="str">
        <f t="shared" si="362"/>
        <v xml:space="preserve"> </v>
      </c>
      <c r="LC98" s="291">
        <f t="shared" si="362"/>
        <v>610.118585273397</v>
      </c>
      <c r="LD98" s="291">
        <f t="shared" ref="LD98:MP98" si="363">IF(LD21&lt;&gt;"",IF(LD27&lt;&gt;"",IF(LD21&gt;0,IF(LD27&gt;0,LD21/LD27," ")," ")," ")," ")</f>
        <v>673.2571795859435</v>
      </c>
      <c r="LE98" s="291">
        <f t="shared" si="363"/>
        <v>735.29935858889553</v>
      </c>
      <c r="LF98" s="291">
        <f t="shared" si="363"/>
        <v>1476.8779495524816</v>
      </c>
      <c r="LG98" s="291">
        <f t="shared" si="363"/>
        <v>764.32490380943989</v>
      </c>
      <c r="LH98" s="291" t="str">
        <f t="shared" si="363"/>
        <v xml:space="preserve"> </v>
      </c>
      <c r="LI98" s="291">
        <f t="shared" si="363"/>
        <v>444.19815948587291</v>
      </c>
      <c r="LJ98" s="291" t="str">
        <f t="shared" si="363"/>
        <v xml:space="preserve"> </v>
      </c>
      <c r="LK98" s="291" t="str">
        <f t="shared" si="363"/>
        <v xml:space="preserve"> </v>
      </c>
      <c r="LL98" s="291" t="str">
        <f t="shared" si="363"/>
        <v xml:space="preserve"> </v>
      </c>
      <c r="LM98" s="291">
        <f t="shared" si="363"/>
        <v>636.41004225366737</v>
      </c>
      <c r="LN98" s="291">
        <f t="shared" si="363"/>
        <v>991.41528073115433</v>
      </c>
      <c r="LO98" s="291">
        <f t="shared" si="363"/>
        <v>1136.264483386436</v>
      </c>
      <c r="LP98" s="291">
        <f t="shared" si="363"/>
        <v>558.44734299516904</v>
      </c>
      <c r="LQ98" s="291" t="str">
        <f t="shared" si="363"/>
        <v xml:space="preserve"> </v>
      </c>
      <c r="LR98" s="291" t="str">
        <f t="shared" si="363"/>
        <v xml:space="preserve"> </v>
      </c>
      <c r="LS98" s="291" t="str">
        <f t="shared" si="363"/>
        <v xml:space="preserve"> </v>
      </c>
      <c r="LT98" s="291">
        <f t="shared" si="363"/>
        <v>613.84915449279322</v>
      </c>
      <c r="LU98" s="291" t="str">
        <f t="shared" si="363"/>
        <v xml:space="preserve"> </v>
      </c>
      <c r="LV98" s="291">
        <f t="shared" si="363"/>
        <v>554.17180260270027</v>
      </c>
      <c r="LW98" s="291" t="str">
        <f t="shared" si="363"/>
        <v xml:space="preserve"> </v>
      </c>
      <c r="LX98" s="291">
        <f t="shared" si="363"/>
        <v>461.86161202835797</v>
      </c>
      <c r="LY98" s="291" t="str">
        <f t="shared" si="363"/>
        <v xml:space="preserve"> </v>
      </c>
      <c r="LZ98" s="291">
        <f t="shared" si="363"/>
        <v>547.32100309745056</v>
      </c>
      <c r="MA98" s="291">
        <f t="shared" si="363"/>
        <v>887.29232599881004</v>
      </c>
      <c r="MB98" s="291" t="str">
        <f t="shared" si="363"/>
        <v xml:space="preserve"> </v>
      </c>
      <c r="MC98" s="291">
        <f t="shared" si="363"/>
        <v>576.95842255531761</v>
      </c>
      <c r="MD98" s="291" t="str">
        <f t="shared" si="363"/>
        <v xml:space="preserve"> </v>
      </c>
      <c r="ME98" s="291">
        <f t="shared" si="363"/>
        <v>405.28339943342775</v>
      </c>
      <c r="MF98" s="291" t="str">
        <f t="shared" si="363"/>
        <v xml:space="preserve"> </v>
      </c>
      <c r="MG98" s="291" t="str">
        <f t="shared" si="363"/>
        <v xml:space="preserve"> </v>
      </c>
      <c r="MH98" s="291" t="str">
        <f t="shared" si="363"/>
        <v xml:space="preserve"> </v>
      </c>
      <c r="MI98" s="291">
        <f t="shared" si="363"/>
        <v>556.57429810545534</v>
      </c>
      <c r="MJ98" s="291" t="str">
        <f t="shared" si="363"/>
        <v xml:space="preserve"> </v>
      </c>
      <c r="MK98" s="291">
        <f t="shared" si="363"/>
        <v>516.21484683993083</v>
      </c>
      <c r="ML98" s="291">
        <f t="shared" si="363"/>
        <v>2159.1381783079364</v>
      </c>
      <c r="MM98" s="291" t="str">
        <f t="shared" si="363"/>
        <v xml:space="preserve"> </v>
      </c>
      <c r="MN98" s="291" t="str">
        <f t="shared" si="363"/>
        <v xml:space="preserve"> </v>
      </c>
      <c r="MO98" s="291">
        <f t="shared" si="363"/>
        <v>434.82021756021754</v>
      </c>
      <c r="MP98" s="291">
        <f t="shared" si="363"/>
        <v>1738.4005893186004</v>
      </c>
      <c r="MR98" s="350">
        <f t="shared" si="50"/>
        <v>108.403075</v>
      </c>
      <c r="MS98" s="350">
        <f t="shared" si="51"/>
        <v>5545.8766048502139</v>
      </c>
      <c r="MT98" s="286">
        <f t="shared" si="52"/>
        <v>718.30414703694521</v>
      </c>
      <c r="MU98" s="772">
        <f t="shared" si="53"/>
        <v>197</v>
      </c>
    </row>
    <row r="99" spans="1:359" s="99" customFormat="1" ht="29" x14ac:dyDescent="0.35">
      <c r="A99" s="101" t="s">
        <v>258</v>
      </c>
      <c r="B99" s="102"/>
      <c r="C99" s="102" t="s">
        <v>10</v>
      </c>
      <c r="D99" s="69" t="s">
        <v>223</v>
      </c>
      <c r="E99" s="286">
        <f t="shared" si="15"/>
        <v>167.05112515826835</v>
      </c>
      <c r="F99" s="352"/>
      <c r="G99" s="731">
        <f t="shared" ref="G99:M99" si="364">IF(G13&gt;0,IF(G29&gt;0,G13/G29," ")," ")</f>
        <v>219.45727641232904</v>
      </c>
      <c r="H99" s="912" t="str">
        <f t="shared" ref="H99" si="365">IF(H13&gt;0,IF(H29&gt;0,H13/H29," ")," ")</f>
        <v xml:space="preserve"> </v>
      </c>
      <c r="I99" s="861">
        <f t="shared" ref="I99" si="366">IF(I13&gt;0,IF(I29&gt;0,I13/I29," ")," ")</f>
        <v>242.03492063492064</v>
      </c>
      <c r="J99" s="777" t="str">
        <f t="shared" ref="J99:L99" si="367">IF(J13&gt;0,IF(J29&gt;0,J13/J29," ")," ")</f>
        <v xml:space="preserve"> </v>
      </c>
      <c r="K99" s="777">
        <f t="shared" ref="K99" si="368">IF(K13&gt;0,IF(K29&gt;0,K13/K29," ")," ")</f>
        <v>320.75362318840581</v>
      </c>
      <c r="L99" s="777" t="str">
        <f t="shared" si="367"/>
        <v xml:space="preserve"> </v>
      </c>
      <c r="M99" s="731">
        <f t="shared" si="364"/>
        <v>23.715684685793114</v>
      </c>
      <c r="N99" s="731">
        <f t="shared" ref="N99:Y99" si="369">IF(N13&gt;0,IF(N29&gt;0,N13/N29," ")," ")</f>
        <v>166.70627062706271</v>
      </c>
      <c r="O99" s="777">
        <f t="shared" ref="O99:Q99" si="370">IF(O13&gt;0,IF(O29&gt;0,O13/O29," ")," ")</f>
        <v>173.21149044463652</v>
      </c>
      <c r="P99" s="861">
        <f t="shared" si="370"/>
        <v>30.714524062584967</v>
      </c>
      <c r="Q99" s="861">
        <f t="shared" si="370"/>
        <v>241.24164222873901</v>
      </c>
      <c r="R99" s="861">
        <f t="shared" ref="R99" si="371">IF(R13&gt;0,IF(R29&gt;0,R13/R29," ")," ")</f>
        <v>334.40628883917475</v>
      </c>
      <c r="S99" s="731" t="str">
        <f t="shared" ref="S99" si="372">IF(S13&gt;0,IF(S29&gt;0,S13/S29," ")," ")</f>
        <v xml:space="preserve"> </v>
      </c>
      <c r="T99" s="731">
        <f t="shared" si="369"/>
        <v>211.94826361613795</v>
      </c>
      <c r="U99" s="861"/>
      <c r="V99" s="674">
        <f t="shared" si="369"/>
        <v>204.99985184459754</v>
      </c>
      <c r="W99" s="815">
        <f t="shared" ref="W99" si="373">IF(W13&gt;0,IF(W29&gt;0,W13/W29," ")," ")</f>
        <v>373.207718237824</v>
      </c>
      <c r="X99" s="674">
        <f t="shared" si="369"/>
        <v>175.03839757676545</v>
      </c>
      <c r="Y99" s="731">
        <f t="shared" si="369"/>
        <v>160.97947252123498</v>
      </c>
      <c r="Z99" s="731" t="str">
        <f t="shared" ref="Z99:AB99" si="374">IF(Z13&gt;0,IF(Z29&gt;0,Z13/Z29," ")," ")</f>
        <v xml:space="preserve"> </v>
      </c>
      <c r="AA99" s="777">
        <f t="shared" si="374"/>
        <v>146.51424801022722</v>
      </c>
      <c r="AB99" s="912">
        <f t="shared" si="374"/>
        <v>57.71606022176698</v>
      </c>
      <c r="AC99" s="777">
        <f t="shared" ref="AC99" si="375">IF(AC13&gt;0,IF(AC29&gt;0,AC13/AC29," ")," ")</f>
        <v>123.38627259716687</v>
      </c>
      <c r="AD99" s="291">
        <f t="shared" ref="AD99:BQ99" si="376">IF(AD13&gt;0,IF(AD29&gt;0,AD13/AD29," ")," ")</f>
        <v>294.23921819255565</v>
      </c>
      <c r="AE99" s="291">
        <f t="shared" ref="AE99:AH99" si="377">IF(AE13&gt;0,IF(AE29&gt;0,AE13/AE29," ")," ")</f>
        <v>219.6265238095238</v>
      </c>
      <c r="AF99" s="674" t="str">
        <f>IF(AF13&gt;0,IF(AF29&gt;0,AF13/AF29," ")," ")</f>
        <v xml:space="preserve"> </v>
      </c>
      <c r="AG99" s="777" t="str">
        <f t="shared" ref="AG99" si="378">IF(AG13&gt;0,IF(AG29&gt;0,AG13/AG29," ")," ")</f>
        <v xml:space="preserve"> </v>
      </c>
      <c r="AH99" s="645">
        <f t="shared" si="377"/>
        <v>279.26137147876278</v>
      </c>
      <c r="AI99" s="291" t="str">
        <f t="shared" ref="AI99:AJ99" si="379">IF(AI13&gt;0,IF(AI29&gt;0,AI13/AI29," ")," ")</f>
        <v xml:space="preserve"> </v>
      </c>
      <c r="AJ99" s="291" t="str">
        <f t="shared" si="379"/>
        <v xml:space="preserve"> </v>
      </c>
      <c r="AK99" s="731">
        <f>IF(AK13&gt;0,IF(AK29&gt;0,AK13/AK29," ")," ")</f>
        <v>21.94060049587085</v>
      </c>
      <c r="AL99" s="291">
        <f t="shared" si="376"/>
        <v>141.40056108359269</v>
      </c>
      <c r="AM99" s="291" t="str">
        <f t="shared" ref="AM99:AR99" si="380">IF(AM13&gt;0,IF(AM29&gt;0,AM13/AM29," ")," ")</f>
        <v xml:space="preserve"> </v>
      </c>
      <c r="AN99" s="291">
        <f t="shared" si="380"/>
        <v>172.74254082639769</v>
      </c>
      <c r="AO99" s="591">
        <f t="shared" ref="AO99:AP99" si="381">IF(AO13&gt;0,IF(AO29&gt;0,AO13/AO29," ")," ")</f>
        <v>171.28107794842074</v>
      </c>
      <c r="AP99" s="861">
        <f t="shared" si="381"/>
        <v>31.865378819016303</v>
      </c>
      <c r="AQ99" s="291">
        <f t="shared" ref="AQ99" si="382">IF(AQ13&gt;0,IF(AQ29&gt;0,AQ13/AQ29," ")," ")</f>
        <v>182.04855624191927</v>
      </c>
      <c r="AR99" s="291">
        <f t="shared" si="380"/>
        <v>76.740477791116447</v>
      </c>
      <c r="AS99" s="567">
        <f>IF(AS13&gt;0,IF(AS29&gt;0,AS13/AS29," ")," ")</f>
        <v>210.5954459203036</v>
      </c>
      <c r="AT99" s="291" t="str">
        <f t="shared" ref="AT99:AU99" si="383">IF(AT13&gt;0,IF(AT29&gt;0,AT13/AT29," ")," ")</f>
        <v xml:space="preserve"> </v>
      </c>
      <c r="AU99" s="645">
        <f t="shared" si="383"/>
        <v>287.30080523402114</v>
      </c>
      <c r="AV99" s="567">
        <f t="shared" ref="AV99:AX99" si="384">IF(AV13&gt;0,IF(AV29&gt;0,AV13/AV29," ")," ")</f>
        <v>203.64992200705976</v>
      </c>
      <c r="AW99" s="731">
        <f t="shared" si="384"/>
        <v>139.68839538396116</v>
      </c>
      <c r="AX99" s="731">
        <f t="shared" si="384"/>
        <v>181.8280520538965</v>
      </c>
      <c r="AY99" s="462">
        <f t="shared" si="376"/>
        <v>188.73959761456371</v>
      </c>
      <c r="AZ99" s="540">
        <f t="shared" ref="AZ99" si="385">IF(AZ13&gt;0,IF(AZ29&gt;0,AZ13/AZ29," ")," ")</f>
        <v>421.25477256658024</v>
      </c>
      <c r="BA99" s="291">
        <f t="shared" si="376"/>
        <v>125.25060240963856</v>
      </c>
      <c r="BB99" s="291">
        <f t="shared" si="376"/>
        <v>154.83074971638123</v>
      </c>
      <c r="BC99" s="291" t="str">
        <f t="shared" ref="BC99:BF99" si="386">IF(BC13&gt;0,IF(BC29&gt;0,BC13/BC29," ")," ")</f>
        <v xml:space="preserve"> </v>
      </c>
      <c r="BD99" s="674">
        <f t="shared" ref="BD99" si="387">IF(BD13&gt;0,IF(BD29&gt;0,BD13/BD29," ")," ")</f>
        <v>146.63123424651874</v>
      </c>
      <c r="BE99" s="291">
        <f t="shared" si="386"/>
        <v>115.45944621981934</v>
      </c>
      <c r="BF99" s="777" t="str">
        <f t="shared" si="386"/>
        <v xml:space="preserve"> </v>
      </c>
      <c r="BG99" s="291">
        <f t="shared" si="376"/>
        <v>82.044799056861962</v>
      </c>
      <c r="BH99" s="291" t="str">
        <f t="shared" si="376"/>
        <v xml:space="preserve"> </v>
      </c>
      <c r="BI99" s="291">
        <f t="shared" si="376"/>
        <v>192.50188063189231</v>
      </c>
      <c r="BJ99" s="291" t="str">
        <f t="shared" si="376"/>
        <v xml:space="preserve"> </v>
      </c>
      <c r="BK99" s="291" t="str">
        <f t="shared" si="376"/>
        <v xml:space="preserve"> </v>
      </c>
      <c r="BL99" s="291">
        <f t="shared" si="376"/>
        <v>158.70400000000001</v>
      </c>
      <c r="BM99" s="291">
        <f t="shared" si="376"/>
        <v>98.871663897902465</v>
      </c>
      <c r="BN99" s="291">
        <f t="shared" si="376"/>
        <v>167.16405407927064</v>
      </c>
      <c r="BO99" s="291">
        <f t="shared" si="376"/>
        <v>167.46885680165539</v>
      </c>
      <c r="BP99" s="861">
        <f t="shared" si="376"/>
        <v>31.899171681415929</v>
      </c>
      <c r="BQ99" s="291" t="str">
        <f t="shared" si="376"/>
        <v xml:space="preserve"> </v>
      </c>
      <c r="BR99" s="291" t="str">
        <f t="shared" ref="BR99" si="388">IF(BR13&gt;0,IF(BR29&gt;0,BR13/BR29," ")," ")</f>
        <v xml:space="preserve"> </v>
      </c>
      <c r="BS99" s="291">
        <f t="shared" ref="BS99:EH99" si="389">IF(BS13&gt;0,IF(BS29&gt;0,BS13/BS29," ")," ")</f>
        <v>58.686644762970715</v>
      </c>
      <c r="BT99" s="291">
        <f t="shared" si="389"/>
        <v>10.082689384342538</v>
      </c>
      <c r="BU99" s="291" t="str">
        <f t="shared" si="389"/>
        <v xml:space="preserve"> </v>
      </c>
      <c r="BV99" s="291" t="str">
        <f t="shared" ref="BV99" si="390">IF(BV13&gt;0,IF(BV29&gt;0,BV13/BV29," ")," ")</f>
        <v xml:space="preserve"> </v>
      </c>
      <c r="BW99" s="291" t="str">
        <f t="shared" si="389"/>
        <v xml:space="preserve"> </v>
      </c>
      <c r="BX99" s="291" t="str">
        <f t="shared" si="389"/>
        <v xml:space="preserve"> </v>
      </c>
      <c r="BY99" s="291">
        <f t="shared" si="389"/>
        <v>123.00564547776577</v>
      </c>
      <c r="BZ99" s="291" t="str">
        <f t="shared" si="389"/>
        <v xml:space="preserve"> </v>
      </c>
      <c r="CA99" s="291">
        <f t="shared" si="389"/>
        <v>128.1017261605497</v>
      </c>
      <c r="CB99" s="291">
        <f t="shared" si="389"/>
        <v>189.71182368421051</v>
      </c>
      <c r="CC99" s="291">
        <f t="shared" si="389"/>
        <v>35.957592791601222</v>
      </c>
      <c r="CD99" s="291" t="str">
        <f t="shared" si="389"/>
        <v xml:space="preserve"> </v>
      </c>
      <c r="CE99" s="291">
        <f t="shared" si="389"/>
        <v>80.474180185830051</v>
      </c>
      <c r="CF99" s="567">
        <f>IF(CF13&gt;0,IF(CF29&gt;0,CF13/CF29," ")," ")</f>
        <v>206.4724414012629</v>
      </c>
      <c r="CG99" s="291" t="str">
        <f t="shared" si="389"/>
        <v xml:space="preserve"> </v>
      </c>
      <c r="CH99" s="291">
        <f t="shared" si="389"/>
        <v>177.18542626227514</v>
      </c>
      <c r="CI99" s="291">
        <f t="shared" si="389"/>
        <v>186.52770092691119</v>
      </c>
      <c r="CJ99" s="291">
        <f t="shared" si="389"/>
        <v>192.30090384654039</v>
      </c>
      <c r="CK99" s="291" t="str">
        <f t="shared" si="389"/>
        <v xml:space="preserve"> </v>
      </c>
      <c r="CL99" s="291">
        <f t="shared" si="389"/>
        <v>116.83731564480512</v>
      </c>
      <c r="CM99" s="291">
        <f t="shared" si="389"/>
        <v>141.55938815316702</v>
      </c>
      <c r="CN99" s="291" t="str">
        <f t="shared" si="389"/>
        <v xml:space="preserve"> </v>
      </c>
      <c r="CO99" s="291">
        <f t="shared" si="389"/>
        <v>295.16857002953765</v>
      </c>
      <c r="CP99" s="291" t="str">
        <f t="shared" si="389"/>
        <v xml:space="preserve"> </v>
      </c>
      <c r="CQ99" s="291">
        <f t="shared" ref="CQ99" si="391">IF(CQ13&gt;0,IF(CQ29&gt;0,CQ13/CQ29," ")," ")</f>
        <v>109.45718974779788</v>
      </c>
      <c r="CR99" s="291" t="str">
        <f t="shared" si="389"/>
        <v xml:space="preserve"> </v>
      </c>
      <c r="CS99" s="291" t="str">
        <f t="shared" si="389"/>
        <v xml:space="preserve"> </v>
      </c>
      <c r="CT99" s="291">
        <f t="shared" si="389"/>
        <v>249.09135288739975</v>
      </c>
      <c r="CU99" s="291">
        <f t="shared" si="389"/>
        <v>285.88567155444287</v>
      </c>
      <c r="CV99" s="777" t="str">
        <f t="shared" si="389"/>
        <v xml:space="preserve"> </v>
      </c>
      <c r="CW99" s="291">
        <f t="shared" si="389"/>
        <v>79.185722405844089</v>
      </c>
      <c r="CX99" s="291">
        <f t="shared" si="389"/>
        <v>190.37926343251331</v>
      </c>
      <c r="CY99" s="291" t="str">
        <f t="shared" si="389"/>
        <v xml:space="preserve"> </v>
      </c>
      <c r="CZ99" s="291">
        <f t="shared" si="389"/>
        <v>259.96938327373113</v>
      </c>
      <c r="DA99" s="291">
        <f t="shared" si="389"/>
        <v>179.05818221542495</v>
      </c>
      <c r="DB99" s="291">
        <f t="shared" si="389"/>
        <v>144.98026476767438</v>
      </c>
      <c r="DC99" s="291">
        <f t="shared" si="389"/>
        <v>180.94011573728051</v>
      </c>
      <c r="DD99" s="291">
        <f t="shared" si="389"/>
        <v>180.52730022687169</v>
      </c>
      <c r="DE99" s="291">
        <f t="shared" si="389"/>
        <v>140.5938973970768</v>
      </c>
      <c r="DF99" s="291">
        <f t="shared" si="389"/>
        <v>226.62069602847026</v>
      </c>
      <c r="DG99" s="861">
        <f t="shared" si="389"/>
        <v>26.376898277144814</v>
      </c>
      <c r="DH99" s="291" t="str">
        <f t="shared" si="389"/>
        <v xml:space="preserve"> </v>
      </c>
      <c r="DI99" s="291" t="str">
        <f t="shared" si="389"/>
        <v xml:space="preserve"> </v>
      </c>
      <c r="DJ99" s="291">
        <f t="shared" si="389"/>
        <v>259.05955357411813</v>
      </c>
      <c r="DK99" s="291" t="str">
        <f t="shared" si="389"/>
        <v xml:space="preserve"> </v>
      </c>
      <c r="DL99" s="291">
        <f t="shared" si="389"/>
        <v>133.79902457562707</v>
      </c>
      <c r="DM99" s="291" t="str">
        <f t="shared" si="389"/>
        <v xml:space="preserve"> </v>
      </c>
      <c r="DN99" s="291" t="str">
        <f t="shared" si="389"/>
        <v xml:space="preserve"> </v>
      </c>
      <c r="DO99" s="291">
        <f t="shared" si="389"/>
        <v>227.67886666666666</v>
      </c>
      <c r="DP99" s="291">
        <f t="shared" si="389"/>
        <v>27.580393515082545</v>
      </c>
      <c r="DQ99" s="291">
        <f t="shared" si="389"/>
        <v>151.65821378056174</v>
      </c>
      <c r="DR99" s="291" t="str">
        <f t="shared" si="389"/>
        <v xml:space="preserve"> </v>
      </c>
      <c r="DS99" s="291" t="str">
        <f t="shared" si="389"/>
        <v xml:space="preserve"> </v>
      </c>
      <c r="DT99" s="291">
        <f t="shared" si="389"/>
        <v>35.443389642074052</v>
      </c>
      <c r="DU99" s="291">
        <f t="shared" si="389"/>
        <v>147.56756467889809</v>
      </c>
      <c r="DV99" s="291" t="str">
        <f t="shared" si="389"/>
        <v xml:space="preserve"> </v>
      </c>
      <c r="DW99" s="291">
        <f t="shared" si="389"/>
        <v>184.51594486778302</v>
      </c>
      <c r="DX99" s="291">
        <f t="shared" si="389"/>
        <v>75.089769943401009</v>
      </c>
      <c r="DY99" s="291" t="str">
        <f t="shared" si="389"/>
        <v xml:space="preserve"> </v>
      </c>
      <c r="DZ99" s="291" t="str">
        <f t="shared" si="389"/>
        <v xml:space="preserve"> </v>
      </c>
      <c r="EA99" s="291" t="str">
        <f t="shared" si="389"/>
        <v xml:space="preserve"> </v>
      </c>
      <c r="EB99" s="291">
        <f t="shared" si="389"/>
        <v>165.02874001729487</v>
      </c>
      <c r="EC99" s="291">
        <f t="shared" si="389"/>
        <v>75.724753684418985</v>
      </c>
      <c r="ED99" s="291">
        <f t="shared" si="389"/>
        <v>223.19978003968632</v>
      </c>
      <c r="EE99" s="291" t="str">
        <f t="shared" si="389"/>
        <v xml:space="preserve"> </v>
      </c>
      <c r="EF99" s="291" t="str">
        <f t="shared" si="389"/>
        <v xml:space="preserve"> </v>
      </c>
      <c r="EG99" s="291" t="str">
        <f t="shared" si="389"/>
        <v xml:space="preserve"> </v>
      </c>
      <c r="EH99" s="291">
        <f t="shared" si="389"/>
        <v>122.50700847473038</v>
      </c>
      <c r="EI99" s="291" t="str">
        <f t="shared" ref="EI99:GU99" si="392">IF(EI13&gt;0,IF(EI29&gt;0,EI13/EI29," ")," ")</f>
        <v xml:space="preserve"> </v>
      </c>
      <c r="EJ99" s="291" t="str">
        <f t="shared" si="392"/>
        <v xml:space="preserve"> </v>
      </c>
      <c r="EK99" s="291">
        <f t="shared" si="392"/>
        <v>202.24020706808966</v>
      </c>
      <c r="EL99" s="291" t="str">
        <f t="shared" si="392"/>
        <v xml:space="preserve"> </v>
      </c>
      <c r="EM99" s="291" t="str">
        <f t="shared" si="392"/>
        <v xml:space="preserve"> </v>
      </c>
      <c r="EN99" s="291" t="str">
        <f t="shared" si="392"/>
        <v xml:space="preserve"> </v>
      </c>
      <c r="EO99" s="291" t="str">
        <f t="shared" si="392"/>
        <v xml:space="preserve"> </v>
      </c>
      <c r="EP99" s="291" t="str">
        <f t="shared" si="392"/>
        <v xml:space="preserve"> </v>
      </c>
      <c r="EQ99" s="291" t="str">
        <f t="shared" si="392"/>
        <v xml:space="preserve"> </v>
      </c>
      <c r="ER99" s="291">
        <f t="shared" si="392"/>
        <v>109.11292869160089</v>
      </c>
      <c r="ES99" s="291" t="str">
        <f t="shared" si="392"/>
        <v xml:space="preserve"> </v>
      </c>
      <c r="ET99" s="291" t="str">
        <f t="shared" si="392"/>
        <v xml:space="preserve"> </v>
      </c>
      <c r="EU99" s="291" t="str">
        <f t="shared" si="392"/>
        <v xml:space="preserve"> </v>
      </c>
      <c r="EV99" s="291">
        <f t="shared" si="392"/>
        <v>212.71811257534674</v>
      </c>
      <c r="EW99" s="291">
        <f t="shared" si="392"/>
        <v>230.99108344470235</v>
      </c>
      <c r="EX99" s="291" t="str">
        <f t="shared" si="392"/>
        <v xml:space="preserve"> </v>
      </c>
      <c r="EY99" s="291">
        <f t="shared" si="392"/>
        <v>273.91611279939877</v>
      </c>
      <c r="EZ99" s="777" t="str">
        <f t="shared" ref="EZ99" si="393">IF(EZ13&gt;0,IF(EZ29&gt;0,EZ13/EZ29," ")," ")</f>
        <v xml:space="preserve"> </v>
      </c>
      <c r="FA99" s="291">
        <f t="shared" si="392"/>
        <v>102.53365079365079</v>
      </c>
      <c r="FB99" s="291">
        <f t="shared" si="392"/>
        <v>188.21163479052822</v>
      </c>
      <c r="FC99" s="291" t="str">
        <f t="shared" si="392"/>
        <v xml:space="preserve"> </v>
      </c>
      <c r="FD99" s="291">
        <f t="shared" si="392"/>
        <v>209.20726315266532</v>
      </c>
      <c r="FE99" s="291">
        <f t="shared" si="392"/>
        <v>268.75745027918941</v>
      </c>
      <c r="FF99" s="291">
        <f t="shared" si="392"/>
        <v>182.8034738911951</v>
      </c>
      <c r="FG99" s="291">
        <f t="shared" si="392"/>
        <v>135.70582973394332</v>
      </c>
      <c r="FH99" s="291">
        <f t="shared" si="392"/>
        <v>176.09371809591659</v>
      </c>
      <c r="FI99" s="291">
        <f t="shared" si="392"/>
        <v>180.56511217544744</v>
      </c>
      <c r="FJ99" s="291">
        <f t="shared" si="392"/>
        <v>154.90586967914749</v>
      </c>
      <c r="FK99" s="291" t="str">
        <f t="shared" si="392"/>
        <v xml:space="preserve"> </v>
      </c>
      <c r="FL99" s="291">
        <f t="shared" si="392"/>
        <v>214.72964615246798</v>
      </c>
      <c r="FM99" s="291" t="str">
        <f t="shared" si="392"/>
        <v xml:space="preserve"> </v>
      </c>
      <c r="FN99" s="291" t="str">
        <f t="shared" si="392"/>
        <v xml:space="preserve"> </v>
      </c>
      <c r="FO99" s="291" t="str">
        <f t="shared" si="392"/>
        <v xml:space="preserve"> </v>
      </c>
      <c r="FP99" s="291" t="str">
        <f t="shared" si="392"/>
        <v xml:space="preserve"> </v>
      </c>
      <c r="FQ99" s="291" t="str">
        <f t="shared" si="392"/>
        <v xml:space="preserve"> </v>
      </c>
      <c r="FR99" s="291" t="str">
        <f t="shared" si="392"/>
        <v xml:space="preserve"> </v>
      </c>
      <c r="FS99" s="291" t="str">
        <f t="shared" si="392"/>
        <v xml:space="preserve"> </v>
      </c>
      <c r="FT99" s="291">
        <f t="shared" si="392"/>
        <v>273.32916455696204</v>
      </c>
      <c r="FU99" s="291" t="str">
        <f t="shared" si="392"/>
        <v xml:space="preserve"> </v>
      </c>
      <c r="FV99" s="291">
        <f t="shared" si="392"/>
        <v>122.15651127438561</v>
      </c>
      <c r="FW99" s="291" t="str">
        <f t="shared" si="392"/>
        <v xml:space="preserve"> </v>
      </c>
      <c r="FX99" s="291">
        <f t="shared" si="392"/>
        <v>220.27097777777777</v>
      </c>
      <c r="FY99" s="291">
        <f t="shared" si="392"/>
        <v>25.591516315425952</v>
      </c>
      <c r="FZ99" s="291">
        <f t="shared" si="392"/>
        <v>167.21502834106272</v>
      </c>
      <c r="GA99" s="291" t="str">
        <f t="shared" si="392"/>
        <v xml:space="preserve"> </v>
      </c>
      <c r="GB99" s="291" t="str">
        <f t="shared" si="392"/>
        <v xml:space="preserve"> </v>
      </c>
      <c r="GC99" s="291" t="str">
        <f t="shared" si="392"/>
        <v xml:space="preserve"> </v>
      </c>
      <c r="GD99" s="291" t="str">
        <f t="shared" si="392"/>
        <v xml:space="preserve"> </v>
      </c>
      <c r="GE99" s="291">
        <f t="shared" si="392"/>
        <v>138.51902157067704</v>
      </c>
      <c r="GF99" s="291" t="str">
        <f t="shared" si="392"/>
        <v xml:space="preserve"> </v>
      </c>
      <c r="GG99" s="291">
        <f t="shared" si="392"/>
        <v>178.20120392709552</v>
      </c>
      <c r="GH99" s="291" t="str">
        <f t="shared" si="392"/>
        <v xml:space="preserve"> </v>
      </c>
      <c r="GI99" s="291">
        <f t="shared" si="392"/>
        <v>74.269866156156652</v>
      </c>
      <c r="GJ99" s="291">
        <f t="shared" si="392"/>
        <v>271.15125192131495</v>
      </c>
      <c r="GK99" s="291">
        <f t="shared" si="392"/>
        <v>131.96227640311997</v>
      </c>
      <c r="GL99" s="291" t="str">
        <f t="shared" si="392"/>
        <v xml:space="preserve"> </v>
      </c>
      <c r="GM99" s="291" t="str">
        <f t="shared" si="392"/>
        <v xml:space="preserve"> </v>
      </c>
      <c r="GN99" s="291" t="str">
        <f t="shared" si="392"/>
        <v xml:space="preserve"> </v>
      </c>
      <c r="GO99" s="291">
        <f t="shared" si="392"/>
        <v>119.03829566458056</v>
      </c>
      <c r="GP99" s="291" t="str">
        <f t="shared" si="392"/>
        <v xml:space="preserve"> </v>
      </c>
      <c r="GQ99" s="291">
        <f t="shared" si="392"/>
        <v>115.28824859752694</v>
      </c>
      <c r="GR99" s="291">
        <f t="shared" si="392"/>
        <v>183.43475201951182</v>
      </c>
      <c r="GS99" s="291">
        <f t="shared" si="392"/>
        <v>191.17010502105964</v>
      </c>
      <c r="GT99" s="291">
        <f t="shared" si="392"/>
        <v>129.61598084774229</v>
      </c>
      <c r="GU99" s="291">
        <f t="shared" si="392"/>
        <v>108.21176561533704</v>
      </c>
      <c r="GV99" s="291" t="str">
        <f t="shared" ref="GV99:JG99" si="394">IF(GV13&gt;0,IF(GV29&gt;0,GV13/GV29," ")," ")</f>
        <v xml:space="preserve"> </v>
      </c>
      <c r="GW99" s="291">
        <f t="shared" si="394"/>
        <v>131.14341523749189</v>
      </c>
      <c r="GX99" s="291">
        <f t="shared" si="394"/>
        <v>110.51574871124485</v>
      </c>
      <c r="GY99" s="291" t="str">
        <f t="shared" si="394"/>
        <v xml:space="preserve"> </v>
      </c>
      <c r="GZ99" s="291" t="str">
        <f t="shared" si="394"/>
        <v xml:space="preserve"> </v>
      </c>
      <c r="HA99" s="291" t="str">
        <f t="shared" si="394"/>
        <v xml:space="preserve"> </v>
      </c>
      <c r="HB99" s="291" t="str">
        <f t="shared" si="394"/>
        <v xml:space="preserve"> </v>
      </c>
      <c r="HC99" s="291" t="str">
        <f t="shared" si="394"/>
        <v xml:space="preserve"> </v>
      </c>
      <c r="HD99" s="291">
        <f t="shared" si="394"/>
        <v>107.64373393641218</v>
      </c>
      <c r="HE99" s="291" t="str">
        <f t="shared" si="394"/>
        <v xml:space="preserve"> </v>
      </c>
      <c r="HF99" s="291">
        <f t="shared" si="394"/>
        <v>30.491426800716155</v>
      </c>
      <c r="HG99" s="291" t="str">
        <f t="shared" si="394"/>
        <v xml:space="preserve"> </v>
      </c>
      <c r="HH99" s="291" t="str">
        <f t="shared" si="394"/>
        <v xml:space="preserve"> </v>
      </c>
      <c r="HI99" s="291" t="str">
        <f t="shared" si="394"/>
        <v xml:space="preserve"> </v>
      </c>
      <c r="HJ99" s="291" t="str">
        <f t="shared" si="394"/>
        <v xml:space="preserve"> </v>
      </c>
      <c r="HK99" s="291" t="str">
        <f t="shared" si="394"/>
        <v xml:space="preserve"> </v>
      </c>
      <c r="HL99" s="291" t="str">
        <f t="shared" si="394"/>
        <v xml:space="preserve"> </v>
      </c>
      <c r="HM99" s="291" t="str">
        <f t="shared" si="394"/>
        <v xml:space="preserve"> </v>
      </c>
      <c r="HN99" s="291" t="str">
        <f t="shared" si="394"/>
        <v xml:space="preserve"> </v>
      </c>
      <c r="HO99" s="291" t="str">
        <f t="shared" si="394"/>
        <v xml:space="preserve"> </v>
      </c>
      <c r="HP99" s="291" t="str">
        <f t="shared" si="394"/>
        <v xml:space="preserve"> </v>
      </c>
      <c r="HQ99" s="291" t="str">
        <f t="shared" si="394"/>
        <v xml:space="preserve"> </v>
      </c>
      <c r="HR99" s="291">
        <f t="shared" si="394"/>
        <v>213.17082834729425</v>
      </c>
      <c r="HS99" s="291" t="str">
        <f t="shared" si="394"/>
        <v xml:space="preserve"> </v>
      </c>
      <c r="HT99" s="291" t="str">
        <f t="shared" si="394"/>
        <v xml:space="preserve"> </v>
      </c>
      <c r="HU99" s="291" t="str">
        <f t="shared" si="394"/>
        <v xml:space="preserve"> </v>
      </c>
      <c r="HV99" s="291">
        <f t="shared" si="394"/>
        <v>135.96343819344733</v>
      </c>
      <c r="HW99" s="291">
        <f t="shared" si="394"/>
        <v>194.7682508250825</v>
      </c>
      <c r="HX99" s="291" t="str">
        <f t="shared" si="394"/>
        <v xml:space="preserve"> </v>
      </c>
      <c r="HY99" s="291" t="str">
        <f t="shared" si="394"/>
        <v xml:space="preserve"> </v>
      </c>
      <c r="HZ99" s="291" t="str">
        <f t="shared" si="394"/>
        <v xml:space="preserve"> </v>
      </c>
      <c r="IA99" s="291" t="str">
        <f t="shared" si="394"/>
        <v xml:space="preserve"> </v>
      </c>
      <c r="IB99" s="291" t="str">
        <f t="shared" si="394"/>
        <v xml:space="preserve"> </v>
      </c>
      <c r="IC99" s="291" t="str">
        <f t="shared" si="394"/>
        <v xml:space="preserve"> </v>
      </c>
      <c r="ID99" s="291" t="str">
        <f t="shared" si="394"/>
        <v xml:space="preserve"> </v>
      </c>
      <c r="IE99" s="291">
        <f t="shared" si="394"/>
        <v>188.07796955793461</v>
      </c>
      <c r="IF99" s="291">
        <f t="shared" si="394"/>
        <v>113.88954340722424</v>
      </c>
      <c r="IG99" s="291" t="str">
        <f t="shared" si="394"/>
        <v xml:space="preserve"> </v>
      </c>
      <c r="IH99" s="291">
        <f t="shared" si="394"/>
        <v>163.11306454869759</v>
      </c>
      <c r="II99" s="291" t="str">
        <f t="shared" si="394"/>
        <v xml:space="preserve"> </v>
      </c>
      <c r="IJ99" s="291" t="str">
        <f t="shared" si="394"/>
        <v xml:space="preserve"> </v>
      </c>
      <c r="IK99" s="291" t="str">
        <f t="shared" si="394"/>
        <v xml:space="preserve"> </v>
      </c>
      <c r="IL99" s="291">
        <f t="shared" si="394"/>
        <v>168.05696872009267</v>
      </c>
      <c r="IM99" s="291" t="str">
        <f t="shared" si="394"/>
        <v xml:space="preserve"> </v>
      </c>
      <c r="IN99" s="291" t="str">
        <f t="shared" si="394"/>
        <v xml:space="preserve"> </v>
      </c>
      <c r="IO99" s="291" t="str">
        <f t="shared" si="394"/>
        <v xml:space="preserve"> </v>
      </c>
      <c r="IP99" s="291" t="str">
        <f t="shared" si="394"/>
        <v xml:space="preserve"> </v>
      </c>
      <c r="IQ99" s="291" t="str">
        <f t="shared" si="394"/>
        <v xml:space="preserve"> </v>
      </c>
      <c r="IR99" s="291" t="str">
        <f t="shared" si="394"/>
        <v xml:space="preserve"> </v>
      </c>
      <c r="IS99" s="291">
        <f t="shared" si="394"/>
        <v>97.820127383317285</v>
      </c>
      <c r="IT99" s="291" t="str">
        <f t="shared" si="394"/>
        <v xml:space="preserve"> </v>
      </c>
      <c r="IU99" s="291" t="str">
        <f t="shared" si="394"/>
        <v xml:space="preserve"> </v>
      </c>
      <c r="IV99" s="291">
        <f t="shared" si="394"/>
        <v>1035.7686608890131</v>
      </c>
      <c r="IW99" s="291" t="str">
        <f t="shared" si="394"/>
        <v xml:space="preserve"> </v>
      </c>
      <c r="IX99" s="291" t="str">
        <f t="shared" si="394"/>
        <v xml:space="preserve"> </v>
      </c>
      <c r="IY99" s="291" t="str">
        <f t="shared" si="394"/>
        <v xml:space="preserve"> </v>
      </c>
      <c r="IZ99" s="291">
        <f t="shared" si="394"/>
        <v>156.79930391418404</v>
      </c>
      <c r="JA99" s="291" t="str">
        <f t="shared" si="394"/>
        <v xml:space="preserve"> </v>
      </c>
      <c r="JB99" s="291" t="str">
        <f t="shared" si="394"/>
        <v xml:space="preserve"> </v>
      </c>
      <c r="JC99" s="291" t="str">
        <f t="shared" si="394"/>
        <v xml:space="preserve"> </v>
      </c>
      <c r="JD99" s="291">
        <f t="shared" si="394"/>
        <v>299.009182553149</v>
      </c>
      <c r="JE99" s="291" t="str">
        <f t="shared" si="394"/>
        <v xml:space="preserve"> </v>
      </c>
      <c r="JF99" s="291">
        <f t="shared" si="394"/>
        <v>279.14196305907495</v>
      </c>
      <c r="JG99" s="291" t="str">
        <f t="shared" si="394"/>
        <v xml:space="preserve"> </v>
      </c>
      <c r="JH99" s="291" t="str">
        <f t="shared" ref="JH99:LS99" si="395">IF(JH13&gt;0,IF(JH29&gt;0,JH13/JH29," ")," ")</f>
        <v xml:space="preserve"> </v>
      </c>
      <c r="JI99" s="291" t="str">
        <f t="shared" si="395"/>
        <v xml:space="preserve"> </v>
      </c>
      <c r="JJ99" s="291" t="str">
        <f t="shared" si="395"/>
        <v xml:space="preserve"> </v>
      </c>
      <c r="JK99" s="291" t="str">
        <f t="shared" si="395"/>
        <v xml:space="preserve"> </v>
      </c>
      <c r="JL99" s="291">
        <f t="shared" si="395"/>
        <v>11.326940281816148</v>
      </c>
      <c r="JM99" s="291" t="str">
        <f t="shared" si="395"/>
        <v xml:space="preserve"> </v>
      </c>
      <c r="JN99" s="291" t="str">
        <f t="shared" si="395"/>
        <v xml:space="preserve"> </v>
      </c>
      <c r="JO99" s="291" t="str">
        <f t="shared" si="395"/>
        <v xml:space="preserve"> </v>
      </c>
      <c r="JP99" s="291">
        <f t="shared" si="395"/>
        <v>218.74053333333333</v>
      </c>
      <c r="JQ99" s="291">
        <f t="shared" si="395"/>
        <v>25.432712107840594</v>
      </c>
      <c r="JR99" s="291">
        <f t="shared" si="395"/>
        <v>170.53412827683704</v>
      </c>
      <c r="JS99" s="291" t="str">
        <f t="shared" si="395"/>
        <v xml:space="preserve"> </v>
      </c>
      <c r="JT99" s="291" t="str">
        <f t="shared" si="395"/>
        <v xml:space="preserve"> </v>
      </c>
      <c r="JU99" s="291" t="str">
        <f t="shared" si="395"/>
        <v xml:space="preserve"> </v>
      </c>
      <c r="JV99" s="291" t="str">
        <f t="shared" si="395"/>
        <v xml:space="preserve"> </v>
      </c>
      <c r="JW99" s="291">
        <f t="shared" si="395"/>
        <v>223.48260004971414</v>
      </c>
      <c r="JX99" s="291" t="str">
        <f t="shared" si="395"/>
        <v xml:space="preserve"> </v>
      </c>
      <c r="JY99" s="291" t="str">
        <f t="shared" si="395"/>
        <v xml:space="preserve"> </v>
      </c>
      <c r="JZ99" s="291" t="str">
        <f t="shared" si="395"/>
        <v xml:space="preserve"> </v>
      </c>
      <c r="KA99" s="291" t="str">
        <f t="shared" si="395"/>
        <v xml:space="preserve"> </v>
      </c>
      <c r="KB99" s="291" t="str">
        <f t="shared" si="395"/>
        <v xml:space="preserve"> </v>
      </c>
      <c r="KC99" s="291">
        <f t="shared" si="395"/>
        <v>146.58335523015552</v>
      </c>
      <c r="KD99" s="291" t="str">
        <f t="shared" si="395"/>
        <v xml:space="preserve"> </v>
      </c>
      <c r="KE99" s="291" t="str">
        <f t="shared" si="395"/>
        <v xml:space="preserve"> </v>
      </c>
      <c r="KF99" s="291" t="str">
        <f t="shared" si="395"/>
        <v xml:space="preserve"> </v>
      </c>
      <c r="KG99" s="291" t="str">
        <f t="shared" si="395"/>
        <v xml:space="preserve"> </v>
      </c>
      <c r="KH99" s="291" t="str">
        <f t="shared" si="395"/>
        <v xml:space="preserve"> </v>
      </c>
      <c r="KI99" s="291" t="str">
        <f t="shared" si="395"/>
        <v xml:space="preserve"> </v>
      </c>
      <c r="KJ99" s="291" t="str">
        <f t="shared" si="395"/>
        <v xml:space="preserve"> </v>
      </c>
      <c r="KK99" s="291">
        <f t="shared" si="395"/>
        <v>80.57576416050992</v>
      </c>
      <c r="KL99" s="291" t="str">
        <f t="shared" si="395"/>
        <v xml:space="preserve"> </v>
      </c>
      <c r="KM99" s="291" t="str">
        <f t="shared" si="395"/>
        <v xml:space="preserve"> </v>
      </c>
      <c r="KN99" s="291" t="str">
        <f t="shared" si="395"/>
        <v xml:space="preserve"> </v>
      </c>
      <c r="KO99" s="291" t="str">
        <f t="shared" si="395"/>
        <v xml:space="preserve"> </v>
      </c>
      <c r="KP99" s="291" t="str">
        <f t="shared" si="395"/>
        <v xml:space="preserve"> </v>
      </c>
      <c r="KQ99" s="291" t="str">
        <f t="shared" si="395"/>
        <v xml:space="preserve"> </v>
      </c>
      <c r="KR99" s="291" t="str">
        <f t="shared" si="395"/>
        <v xml:space="preserve"> </v>
      </c>
      <c r="KS99" s="291" t="str">
        <f t="shared" si="395"/>
        <v xml:space="preserve"> </v>
      </c>
      <c r="KT99" s="291" t="str">
        <f t="shared" si="395"/>
        <v xml:space="preserve"> </v>
      </c>
      <c r="KU99" s="291">
        <f t="shared" si="395"/>
        <v>150.35396060177874</v>
      </c>
      <c r="KV99" s="291" t="str">
        <f t="shared" si="395"/>
        <v xml:space="preserve"> </v>
      </c>
      <c r="KW99" s="291" t="str">
        <f t="shared" si="395"/>
        <v xml:space="preserve"> </v>
      </c>
      <c r="KX99" s="291" t="str">
        <f t="shared" si="395"/>
        <v xml:space="preserve"> </v>
      </c>
      <c r="KY99" s="291" t="str">
        <f t="shared" si="395"/>
        <v xml:space="preserve"> </v>
      </c>
      <c r="KZ99" s="291" t="str">
        <f t="shared" si="395"/>
        <v xml:space="preserve"> </v>
      </c>
      <c r="LA99" s="291" t="str">
        <f t="shared" si="395"/>
        <v xml:space="preserve"> </v>
      </c>
      <c r="LB99" s="291" t="str">
        <f t="shared" si="395"/>
        <v xml:space="preserve"> </v>
      </c>
      <c r="LC99" s="291" t="str">
        <f t="shared" si="395"/>
        <v xml:space="preserve"> </v>
      </c>
      <c r="LD99" s="291">
        <f t="shared" si="395"/>
        <v>93.516034585837204</v>
      </c>
      <c r="LE99" s="291" t="str">
        <f t="shared" si="395"/>
        <v xml:space="preserve"> </v>
      </c>
      <c r="LF99" s="291" t="str">
        <f t="shared" si="395"/>
        <v xml:space="preserve"> </v>
      </c>
      <c r="LG99" s="291" t="str">
        <f t="shared" si="395"/>
        <v xml:space="preserve"> </v>
      </c>
      <c r="LH99" s="291" t="str">
        <f t="shared" si="395"/>
        <v xml:space="preserve"> </v>
      </c>
      <c r="LI99" s="291" t="str">
        <f t="shared" si="395"/>
        <v xml:space="preserve"> </v>
      </c>
      <c r="LJ99" s="291" t="str">
        <f t="shared" si="395"/>
        <v xml:space="preserve"> </v>
      </c>
      <c r="LK99" s="291" t="str">
        <f t="shared" si="395"/>
        <v xml:space="preserve"> </v>
      </c>
      <c r="LL99" s="291" t="str">
        <f t="shared" si="395"/>
        <v xml:space="preserve"> </v>
      </c>
      <c r="LM99" s="291" t="str">
        <f t="shared" si="395"/>
        <v xml:space="preserve"> </v>
      </c>
      <c r="LN99" s="291" t="str">
        <f t="shared" si="395"/>
        <v xml:space="preserve"> </v>
      </c>
      <c r="LO99" s="291">
        <f t="shared" si="395"/>
        <v>134.90123934405338</v>
      </c>
      <c r="LP99" s="291">
        <f t="shared" si="395"/>
        <v>74.660931899641582</v>
      </c>
      <c r="LQ99" s="291" t="str">
        <f t="shared" si="395"/>
        <v xml:space="preserve"> </v>
      </c>
      <c r="LR99" s="291" t="str">
        <f t="shared" si="395"/>
        <v xml:space="preserve"> </v>
      </c>
      <c r="LS99" s="291" t="str">
        <f t="shared" si="395"/>
        <v xml:space="preserve"> </v>
      </c>
      <c r="LT99" s="291" t="str">
        <f t="shared" ref="LT99:MP99" si="396">IF(LT13&gt;0,IF(LT29&gt;0,LT13/LT29," ")," ")</f>
        <v xml:space="preserve"> </v>
      </c>
      <c r="LU99" s="291" t="str">
        <f t="shared" si="396"/>
        <v xml:space="preserve"> </v>
      </c>
      <c r="LV99" s="291" t="str">
        <f t="shared" si="396"/>
        <v xml:space="preserve"> </v>
      </c>
      <c r="LW99" s="291">
        <f t="shared" si="396"/>
        <v>113.95958233564696</v>
      </c>
      <c r="LX99" s="291" t="str">
        <f t="shared" si="396"/>
        <v xml:space="preserve"> </v>
      </c>
      <c r="LY99" s="291" t="str">
        <f t="shared" si="396"/>
        <v xml:space="preserve"> </v>
      </c>
      <c r="LZ99" s="291" t="str">
        <f t="shared" si="396"/>
        <v xml:space="preserve"> </v>
      </c>
      <c r="MA99" s="291" t="str">
        <f t="shared" si="396"/>
        <v xml:space="preserve"> </v>
      </c>
      <c r="MB99" s="291" t="str">
        <f t="shared" si="396"/>
        <v xml:space="preserve"> </v>
      </c>
      <c r="MC99" s="291" t="str">
        <f t="shared" si="396"/>
        <v xml:space="preserve"> </v>
      </c>
      <c r="MD99" s="291" t="str">
        <f t="shared" si="396"/>
        <v xml:space="preserve"> </v>
      </c>
      <c r="ME99" s="291" t="str">
        <f t="shared" si="396"/>
        <v xml:space="preserve"> </v>
      </c>
      <c r="MF99" s="291" t="str">
        <f t="shared" si="396"/>
        <v xml:space="preserve"> </v>
      </c>
      <c r="MG99" s="291" t="str">
        <f t="shared" si="396"/>
        <v xml:space="preserve"> </v>
      </c>
      <c r="MH99" s="291" t="str">
        <f t="shared" si="396"/>
        <v xml:space="preserve"> </v>
      </c>
      <c r="MI99" s="291" t="str">
        <f t="shared" si="396"/>
        <v xml:space="preserve"> </v>
      </c>
      <c r="MJ99" s="291" t="str">
        <f t="shared" si="396"/>
        <v xml:space="preserve"> </v>
      </c>
      <c r="MK99" s="291">
        <f t="shared" si="396"/>
        <v>105.70488384939974</v>
      </c>
      <c r="ML99" s="291">
        <f t="shared" si="396"/>
        <v>227.34716955112737</v>
      </c>
      <c r="MM99" s="291" t="str">
        <f t="shared" si="396"/>
        <v xml:space="preserve"> </v>
      </c>
      <c r="MN99" s="291" t="str">
        <f t="shared" si="396"/>
        <v xml:space="preserve"> </v>
      </c>
      <c r="MO99" s="291" t="str">
        <f t="shared" si="396"/>
        <v xml:space="preserve"> </v>
      </c>
      <c r="MP99" s="291" t="str">
        <f t="shared" si="396"/>
        <v xml:space="preserve"> </v>
      </c>
      <c r="MR99" s="350">
        <f t="shared" si="50"/>
        <v>10.082689384342538</v>
      </c>
      <c r="MS99" s="350">
        <f t="shared" si="51"/>
        <v>1035.7686608890131</v>
      </c>
      <c r="MT99" s="286">
        <f t="shared" si="52"/>
        <v>165.86750532217877</v>
      </c>
      <c r="MU99" s="772">
        <f t="shared" si="53"/>
        <v>146</v>
      </c>
    </row>
    <row r="100" spans="1:359" s="99" customFormat="1" ht="29" x14ac:dyDescent="0.35">
      <c r="A100" s="101" t="s">
        <v>259</v>
      </c>
      <c r="B100" s="102"/>
      <c r="C100" s="102" t="s">
        <v>10</v>
      </c>
      <c r="D100" s="69" t="s">
        <v>276</v>
      </c>
      <c r="E100" s="286">
        <f t="shared" si="15"/>
        <v>95.256358400948955</v>
      </c>
      <c r="F100" s="352"/>
      <c r="G100" s="728">
        <f t="shared" ref="G100:M100" si="397">IF(G12&gt;0,IF(G30&gt;0,G12/G30*1000," ")," ")</f>
        <v>77.889282238951211</v>
      </c>
      <c r="H100" s="909">
        <f t="shared" ref="H100" si="398">IF(H12&gt;0,IF(H30&gt;0,H12/H30*1000," ")," ")</f>
        <v>177.22110350382601</v>
      </c>
      <c r="I100" s="858">
        <f t="shared" ref="I100" si="399">IF(I12&gt;0,IF(I30&gt;0,I12/I30*1000," ")," ")</f>
        <v>118.07462686567165</v>
      </c>
      <c r="J100" s="774" t="str">
        <f t="shared" ref="J100:L100" si="400">IF(J12&gt;0,IF(J30&gt;0,J12/J30*1000," ")," ")</f>
        <v xml:space="preserve"> </v>
      </c>
      <c r="K100" s="774">
        <f t="shared" ref="K100" si="401">IF(K12&gt;0,IF(K30&gt;0,K12/K30*1000," ")," ")</f>
        <v>180.81435472739821</v>
      </c>
      <c r="L100" s="774" t="str">
        <f t="shared" si="400"/>
        <v xml:space="preserve"> </v>
      </c>
      <c r="M100" s="728">
        <f t="shared" si="397"/>
        <v>229.95209067352684</v>
      </c>
      <c r="N100" s="728">
        <f t="shared" ref="N100:Y100" si="402">IF(N12&gt;0,IF(N30&gt;0,N12/N30*1000," ")," ")</f>
        <v>171.0985384252711</v>
      </c>
      <c r="O100" s="774" t="str">
        <f t="shared" ref="O100:Q100" si="403">IF(O12&gt;0,IF(O30&gt;0,O12/O30*1000," ")," ")</f>
        <v xml:space="preserve"> </v>
      </c>
      <c r="P100" s="858">
        <f t="shared" si="403"/>
        <v>73.312405764144643</v>
      </c>
      <c r="Q100" s="858">
        <f t="shared" si="403"/>
        <v>101.74228048990858</v>
      </c>
      <c r="R100" s="858">
        <f t="shared" ref="R100" si="404">IF(R12&gt;0,IF(R30&gt;0,R12/R30*1000," ")," ")</f>
        <v>124.90678598061149</v>
      </c>
      <c r="S100" s="728" t="str">
        <f t="shared" ref="S100" si="405">IF(S12&gt;0,IF(S30&gt;0,S12/S30*1000," ")," ")</f>
        <v xml:space="preserve"> </v>
      </c>
      <c r="T100" s="728">
        <f t="shared" si="402"/>
        <v>82.22506711743064</v>
      </c>
      <c r="U100" s="858"/>
      <c r="V100" s="686">
        <f t="shared" si="402"/>
        <v>115.75205816731767</v>
      </c>
      <c r="W100" s="812">
        <f t="shared" ref="W100" si="406">IF(W12&gt;0,IF(W30&gt;0,W12/W30*1000," ")," ")</f>
        <v>152.38870161571543</v>
      </c>
      <c r="X100" s="671">
        <f t="shared" si="402"/>
        <v>91.138563877175272</v>
      </c>
      <c r="Y100" s="728">
        <f t="shared" si="402"/>
        <v>108.62575766790326</v>
      </c>
      <c r="Z100" s="728" t="str">
        <f t="shared" ref="Z100:AB100" si="407">IF(Z12&gt;0,IF(Z30&gt;0,Z12/Z30*1000," ")," ")</f>
        <v xml:space="preserve"> </v>
      </c>
      <c r="AA100" s="774">
        <f t="shared" si="407"/>
        <v>86.457173491690384</v>
      </c>
      <c r="AB100" s="909">
        <f t="shared" si="407"/>
        <v>157.83825968198227</v>
      </c>
      <c r="AC100" s="801">
        <f t="shared" ref="AC100" si="408">IF(AC12&gt;0,IF(AC30&gt;0,AC12/AC30*1000," ")," ")</f>
        <v>90.508997903177502</v>
      </c>
      <c r="AD100" s="287">
        <f t="shared" ref="AD100:BQ100" si="409">IF(AD12&gt;0,IF(AD30&gt;0,AD12/AD30*1000," ")," ")</f>
        <v>144.22141282985197</v>
      </c>
      <c r="AE100" s="502">
        <f t="shared" ref="AE100:AH100" si="410">IF(AE12&gt;0,IF(AE30&gt;0,AE12/AE30*1000," ")," ")</f>
        <v>56.201232032854207</v>
      </c>
      <c r="AF100" s="686" t="str">
        <f>IF(AF12&gt;0,IF(AF30&gt;0,AF12/AF30*1000," ")," ")</f>
        <v xml:space="preserve"> </v>
      </c>
      <c r="AG100" s="774" t="str">
        <f t="shared" ref="AG100" si="411">IF(AG12&gt;0,IF(AG30&gt;0,AG12/AG30*1000," ")," ")</f>
        <v xml:space="preserve"> </v>
      </c>
      <c r="AH100" s="658">
        <f t="shared" si="410"/>
        <v>99.880795532969444</v>
      </c>
      <c r="AI100" s="427" t="str">
        <f t="shared" ref="AI100:AJ100" si="412">IF(AI12&gt;0,IF(AI30&gt;0,AI12/AI30*1000," ")," ")</f>
        <v xml:space="preserve"> </v>
      </c>
      <c r="AJ100" s="502" t="str">
        <f t="shared" si="412"/>
        <v xml:space="preserve"> </v>
      </c>
      <c r="AK100" s="728">
        <f>IF(AK12&gt;0,IF(AK30&gt;0,AK12/AK30*1000," ")," ")</f>
        <v>222.68926048133028</v>
      </c>
      <c r="AL100" s="287" t="str">
        <f t="shared" si="409"/>
        <v xml:space="preserve"> </v>
      </c>
      <c r="AM100" s="427" t="str">
        <f t="shared" ref="AM100:AR100" si="413">IF(AM12&gt;0,IF(AM30&gt;0,AM12/AM30*1000," ")," ")</f>
        <v xml:space="preserve"> </v>
      </c>
      <c r="AN100" s="502">
        <f t="shared" si="413"/>
        <v>65.639852723976446</v>
      </c>
      <c r="AO100" s="588" t="str">
        <f t="shared" ref="AO100:AP100" si="414">IF(AO12&gt;0,IF(AO30&gt;0,AO12/AO30*1000," ")," ")</f>
        <v xml:space="preserve"> </v>
      </c>
      <c r="AP100" s="858">
        <f t="shared" si="414"/>
        <v>72.064666392656534</v>
      </c>
      <c r="AQ100" s="427">
        <f t="shared" ref="AQ100" si="415">IF(AQ12&gt;0,IF(AQ30&gt;0,AQ12/AQ30*1000," ")," ")</f>
        <v>67.351434180912705</v>
      </c>
      <c r="AR100" s="427" t="str">
        <f t="shared" si="413"/>
        <v xml:space="preserve"> </v>
      </c>
      <c r="AS100" s="564">
        <f>IF(AS12&gt;0,IF(AS30&gt;0,AS12/AS30*1000," ")," ")</f>
        <v>104.22632396066932</v>
      </c>
      <c r="AT100" s="427">
        <f t="shared" ref="AT100:AU100" si="416">IF(AT12&gt;0,IF(AT30&gt;0,AT12/AT30*1000," ")," ")</f>
        <v>123.4015015720119</v>
      </c>
      <c r="AU100" s="642">
        <f t="shared" si="416"/>
        <v>112.35530951182687</v>
      </c>
      <c r="AV100" s="564">
        <f t="shared" ref="AV100:AX100" si="417">IF(AV12&gt;0,IF(AV30&gt;0,AV12/AV30*1000," ")," ")</f>
        <v>80.853199264194103</v>
      </c>
      <c r="AW100" s="728" t="str">
        <f t="shared" si="417"/>
        <v xml:space="preserve"> </v>
      </c>
      <c r="AX100" s="728">
        <f t="shared" si="417"/>
        <v>144.06952331174756</v>
      </c>
      <c r="AY100" s="459">
        <f t="shared" si="409"/>
        <v>112.50762227458172</v>
      </c>
      <c r="AZ100" s="537">
        <f t="shared" ref="AZ100" si="418">IF(AZ12&gt;0,IF(AZ30&gt;0,AZ12/AZ30*1000," ")," ")</f>
        <v>159.20339382512375</v>
      </c>
      <c r="BA100" s="287">
        <f t="shared" si="409"/>
        <v>101.80722891566266</v>
      </c>
      <c r="BB100" s="287">
        <f t="shared" si="409"/>
        <v>110.03152249902671</v>
      </c>
      <c r="BC100" s="427" t="str">
        <f t="shared" ref="BC100:BF100" si="419">IF(BC12&gt;0,IF(BC30&gt;0,BC12/BC30*1000," ")," ")</f>
        <v xml:space="preserve"> </v>
      </c>
      <c r="BD100" s="671">
        <f t="shared" ref="BD100" si="420">IF(BD12&gt;0,IF(BD30&gt;0,BD12/BD30*1000," ")," ")</f>
        <v>85.244411387959175</v>
      </c>
      <c r="BE100" s="502">
        <f t="shared" si="419"/>
        <v>95.005924565660095</v>
      </c>
      <c r="BF100" s="774" t="str">
        <f t="shared" si="419"/>
        <v xml:space="preserve"> </v>
      </c>
      <c r="BG100" s="287">
        <f t="shared" si="409"/>
        <v>58.925075261573447</v>
      </c>
      <c r="BH100" s="287" t="str">
        <f t="shared" si="409"/>
        <v xml:space="preserve"> </v>
      </c>
      <c r="BI100" s="287" t="str">
        <f t="shared" si="409"/>
        <v xml:space="preserve"> </v>
      </c>
      <c r="BJ100" s="287" t="str">
        <f t="shared" si="409"/>
        <v xml:space="preserve"> </v>
      </c>
      <c r="BK100" s="287">
        <f t="shared" si="409"/>
        <v>149.36666971981009</v>
      </c>
      <c r="BL100" s="287" t="str">
        <f t="shared" si="409"/>
        <v xml:space="preserve"> </v>
      </c>
      <c r="BM100" s="287">
        <f t="shared" si="409"/>
        <v>53.839525532146133</v>
      </c>
      <c r="BN100" s="287">
        <f t="shared" si="409"/>
        <v>64.010982908071455</v>
      </c>
      <c r="BO100" s="287">
        <f t="shared" si="409"/>
        <v>79.779902670407481</v>
      </c>
      <c r="BP100" s="858">
        <f t="shared" si="409"/>
        <v>68.431858407079645</v>
      </c>
      <c r="BQ100" s="287" t="str">
        <f t="shared" si="409"/>
        <v xml:space="preserve"> </v>
      </c>
      <c r="BR100" s="427">
        <f t="shared" ref="BR100" si="421">IF(BR12&gt;0,IF(BR30&gt;0,BR12/BR30*1000," ")," ")</f>
        <v>64.534450769289023</v>
      </c>
      <c r="BS100" s="287" t="str">
        <f t="shared" ref="BS100:EH100" si="422">IF(BS12&gt;0,IF(BS30&gt;0,BS12/BS30*1000," ")," ")</f>
        <v xml:space="preserve"> </v>
      </c>
      <c r="BT100" s="287" t="str">
        <f t="shared" si="422"/>
        <v xml:space="preserve"> </v>
      </c>
      <c r="BU100" s="287" t="str">
        <f t="shared" si="422"/>
        <v xml:space="preserve"> </v>
      </c>
      <c r="BV100" s="427" t="str">
        <f t="shared" ref="BV100" si="423">IF(BV12&gt;0,IF(BV30&gt;0,BV12/BV30*1000," ")," ")</f>
        <v xml:space="preserve"> </v>
      </c>
      <c r="BW100" s="287" t="str">
        <f t="shared" si="422"/>
        <v xml:space="preserve"> </v>
      </c>
      <c r="BX100" s="287" t="str">
        <f t="shared" si="422"/>
        <v xml:space="preserve"> </v>
      </c>
      <c r="BY100" s="287" t="str">
        <f t="shared" si="422"/>
        <v xml:space="preserve"> </v>
      </c>
      <c r="BZ100" s="287" t="str">
        <f t="shared" si="422"/>
        <v xml:space="preserve"> </v>
      </c>
      <c r="CA100" s="287" t="str">
        <f t="shared" si="422"/>
        <v xml:space="preserve"> </v>
      </c>
      <c r="CB100" s="287">
        <f t="shared" si="422"/>
        <v>114.5</v>
      </c>
      <c r="CC100" s="287" t="str">
        <f t="shared" si="422"/>
        <v xml:space="preserve"> </v>
      </c>
      <c r="CD100" s="287" t="str">
        <f t="shared" si="422"/>
        <v xml:space="preserve"> </v>
      </c>
      <c r="CE100" s="287" t="str">
        <f t="shared" si="422"/>
        <v xml:space="preserve"> </v>
      </c>
      <c r="CF100" s="564">
        <f>IF(CF12&gt;0,IF(CF30&gt;0,CF12/CF30*1000," ")," ")</f>
        <v>81.384219422369895</v>
      </c>
      <c r="CG100" s="287" t="str">
        <f t="shared" si="422"/>
        <v xml:space="preserve"> </v>
      </c>
      <c r="CH100" s="287">
        <f t="shared" si="422"/>
        <v>122.65577474580689</v>
      </c>
      <c r="CI100" s="427">
        <f t="shared" si="422"/>
        <v>111.1690875758003</v>
      </c>
      <c r="CJ100" s="287">
        <f t="shared" si="422"/>
        <v>99.818426677208194</v>
      </c>
      <c r="CK100" s="287" t="str">
        <f t="shared" si="422"/>
        <v xml:space="preserve"> </v>
      </c>
      <c r="CL100" s="287">
        <f t="shared" si="422"/>
        <v>104.52670379456086</v>
      </c>
      <c r="CM100" s="287">
        <f t="shared" si="422"/>
        <v>80.710399342983266</v>
      </c>
      <c r="CN100" s="287" t="str">
        <f t="shared" si="422"/>
        <v xml:space="preserve"> </v>
      </c>
      <c r="CO100" s="287">
        <f t="shared" si="422"/>
        <v>114.53347865232432</v>
      </c>
      <c r="CP100" s="287" t="str">
        <f t="shared" si="422"/>
        <v xml:space="preserve"> </v>
      </c>
      <c r="CQ100" s="499">
        <f t="shared" ref="CQ100" si="424">IF(CQ12&gt;0,IF(CQ30&gt;0,CQ12/CQ30*1000," ")," ")</f>
        <v>97.995973997666468</v>
      </c>
      <c r="CR100" s="287" t="str">
        <f t="shared" si="422"/>
        <v xml:space="preserve"> </v>
      </c>
      <c r="CS100" s="287" t="str">
        <f t="shared" si="422"/>
        <v xml:space="preserve"> </v>
      </c>
      <c r="CT100" s="287">
        <f t="shared" si="422"/>
        <v>90.176812431855041</v>
      </c>
      <c r="CU100" s="287">
        <f t="shared" si="422"/>
        <v>50.19587628865979</v>
      </c>
      <c r="CV100" s="774" t="str">
        <f t="shared" si="422"/>
        <v xml:space="preserve"> </v>
      </c>
      <c r="CW100" s="287">
        <f t="shared" si="422"/>
        <v>55.788299193701185</v>
      </c>
      <c r="CX100" s="287">
        <f t="shared" si="422"/>
        <v>65.109876918644673</v>
      </c>
      <c r="CY100" s="287">
        <f t="shared" si="422"/>
        <v>215.75221238938053</v>
      </c>
      <c r="CZ100" s="287">
        <f t="shared" si="422"/>
        <v>107.2840203274986</v>
      </c>
      <c r="DA100" s="287" t="str">
        <f t="shared" si="422"/>
        <v xml:space="preserve"> </v>
      </c>
      <c r="DB100" s="287">
        <f t="shared" si="422"/>
        <v>62.631308060311</v>
      </c>
      <c r="DC100" s="287">
        <f t="shared" si="422"/>
        <v>161.30466034177323</v>
      </c>
      <c r="DD100" s="287">
        <f t="shared" si="422"/>
        <v>101.4368540458785</v>
      </c>
      <c r="DE100" s="287">
        <f t="shared" si="422"/>
        <v>108.10574739416526</v>
      </c>
      <c r="DF100" s="287">
        <f t="shared" si="422"/>
        <v>58.152543351830701</v>
      </c>
      <c r="DG100" s="858">
        <f t="shared" ref="DG100" si="425">IF(DG12&gt;0,IF(DG30&gt;0,DG12/DG30*1000," ")," ")</f>
        <v>67.863863805453036</v>
      </c>
      <c r="DH100" s="287" t="str">
        <f t="shared" si="422"/>
        <v xml:space="preserve"> </v>
      </c>
      <c r="DI100" s="287" t="str">
        <f t="shared" si="422"/>
        <v xml:space="preserve"> </v>
      </c>
      <c r="DJ100" s="287">
        <f t="shared" si="422"/>
        <v>81.151911317287698</v>
      </c>
      <c r="DK100" s="287">
        <f t="shared" si="422"/>
        <v>67.204831156026614</v>
      </c>
      <c r="DL100" s="287">
        <f t="shared" si="422"/>
        <v>107.0116544210793</v>
      </c>
      <c r="DM100" s="287" t="str">
        <f t="shared" si="422"/>
        <v xml:space="preserve"> </v>
      </c>
      <c r="DN100" s="287" t="str">
        <f t="shared" si="422"/>
        <v xml:space="preserve"> </v>
      </c>
      <c r="DO100" s="287">
        <f t="shared" si="422"/>
        <v>52.133333333333333</v>
      </c>
      <c r="DP100" s="287" t="str">
        <f t="shared" si="422"/>
        <v xml:space="preserve"> </v>
      </c>
      <c r="DQ100" s="287">
        <f t="shared" si="422"/>
        <v>87.020946992658438</v>
      </c>
      <c r="DR100" s="287">
        <f t="shared" si="422"/>
        <v>126.77106636838181</v>
      </c>
      <c r="DS100" s="287" t="str">
        <f t="shared" si="422"/>
        <v xml:space="preserve"> </v>
      </c>
      <c r="DT100" s="287">
        <f t="shared" si="422"/>
        <v>13.816744387140607</v>
      </c>
      <c r="DU100" s="287" t="str">
        <f t="shared" si="422"/>
        <v xml:space="preserve"> </v>
      </c>
      <c r="DV100" s="287" t="str">
        <f t="shared" si="422"/>
        <v xml:space="preserve"> </v>
      </c>
      <c r="DW100" s="287">
        <f t="shared" si="422"/>
        <v>74.194396006019645</v>
      </c>
      <c r="DX100" s="287">
        <f t="shared" si="422"/>
        <v>5.6880578942922311</v>
      </c>
      <c r="DY100" s="287" t="str">
        <f t="shared" si="422"/>
        <v xml:space="preserve"> </v>
      </c>
      <c r="DZ100" s="287" t="str">
        <f t="shared" si="422"/>
        <v xml:space="preserve"> </v>
      </c>
      <c r="EA100" s="287" t="str">
        <f t="shared" si="422"/>
        <v xml:space="preserve"> </v>
      </c>
      <c r="EB100" s="287" t="str">
        <f t="shared" si="422"/>
        <v xml:space="preserve"> </v>
      </c>
      <c r="EC100" s="287">
        <f t="shared" si="422"/>
        <v>62.218408066938423</v>
      </c>
      <c r="ED100" s="287">
        <f t="shared" si="422"/>
        <v>85.162024636222682</v>
      </c>
      <c r="EE100" s="287" t="str">
        <f t="shared" si="422"/>
        <v xml:space="preserve"> </v>
      </c>
      <c r="EF100" s="287" t="str">
        <f t="shared" si="422"/>
        <v xml:space="preserve"> </v>
      </c>
      <c r="EG100" s="287" t="str">
        <f t="shared" si="422"/>
        <v xml:space="preserve"> </v>
      </c>
      <c r="EH100" s="287" t="str">
        <f t="shared" si="422"/>
        <v xml:space="preserve"> </v>
      </c>
      <c r="EI100" s="287">
        <f t="shared" ref="EI100:GU100" si="426">IF(EI12&gt;0,IF(EI30&gt;0,EI12/EI30*1000," ")," ")</f>
        <v>131.93072184121817</v>
      </c>
      <c r="EJ100" s="287" t="str">
        <f t="shared" si="426"/>
        <v xml:space="preserve"> </v>
      </c>
      <c r="EK100" s="287">
        <f t="shared" si="426"/>
        <v>104.05445786819764</v>
      </c>
      <c r="EL100" s="287" t="str">
        <f t="shared" si="426"/>
        <v xml:space="preserve"> </v>
      </c>
      <c r="EM100" s="287" t="str">
        <f t="shared" si="426"/>
        <v xml:space="preserve"> </v>
      </c>
      <c r="EN100" s="287" t="str">
        <f t="shared" si="426"/>
        <v xml:space="preserve"> </v>
      </c>
      <c r="EO100" s="287" t="str">
        <f t="shared" si="426"/>
        <v xml:space="preserve"> </v>
      </c>
      <c r="EP100" s="287" t="str">
        <f t="shared" si="426"/>
        <v xml:space="preserve"> </v>
      </c>
      <c r="EQ100" s="287" t="str">
        <f t="shared" si="426"/>
        <v xml:space="preserve"> </v>
      </c>
      <c r="ER100" s="287">
        <f t="shared" si="426"/>
        <v>103.37517794745698</v>
      </c>
      <c r="ES100" s="287" t="str">
        <f t="shared" si="426"/>
        <v xml:space="preserve"> </v>
      </c>
      <c r="ET100" s="287" t="str">
        <f t="shared" si="426"/>
        <v xml:space="preserve"> </v>
      </c>
      <c r="EU100" s="287" t="str">
        <f t="shared" si="426"/>
        <v xml:space="preserve"> </v>
      </c>
      <c r="EV100" s="287">
        <f t="shared" si="426"/>
        <v>96.792098604195573</v>
      </c>
      <c r="EW100" s="287">
        <f t="shared" si="426"/>
        <v>87.316220749701088</v>
      </c>
      <c r="EX100" s="287" t="str">
        <f t="shared" si="426"/>
        <v xml:space="preserve"> </v>
      </c>
      <c r="EY100" s="287">
        <f t="shared" si="426"/>
        <v>50.289855072463766</v>
      </c>
      <c r="EZ100" s="774" t="str">
        <f t="shared" ref="EZ100" si="427">IF(EZ12&gt;0,IF(EZ30&gt;0,EZ12/EZ30*1000," ")," ")</f>
        <v xml:space="preserve"> </v>
      </c>
      <c r="FA100" s="287">
        <f t="shared" si="426"/>
        <v>48.904233595082211</v>
      </c>
      <c r="FB100" s="287">
        <f t="shared" si="426"/>
        <v>55.929612282071304</v>
      </c>
      <c r="FC100" s="287" t="str">
        <f t="shared" si="426"/>
        <v xml:space="preserve"> </v>
      </c>
      <c r="FD100" s="287" t="str">
        <f t="shared" si="426"/>
        <v xml:space="preserve"> </v>
      </c>
      <c r="FE100" s="287">
        <f t="shared" si="426"/>
        <v>103.58240793023401</v>
      </c>
      <c r="FF100" s="287" t="str">
        <f t="shared" si="426"/>
        <v xml:space="preserve"> </v>
      </c>
      <c r="FG100" s="287">
        <f t="shared" si="426"/>
        <v>60.180097290021386</v>
      </c>
      <c r="FH100" s="287">
        <f t="shared" si="426"/>
        <v>155.49473791342126</v>
      </c>
      <c r="FI100" s="287">
        <f t="shared" si="426"/>
        <v>105.77262414923115</v>
      </c>
      <c r="FJ100" s="287">
        <f t="shared" si="426"/>
        <v>124.14837244511733</v>
      </c>
      <c r="FK100" s="287" t="str">
        <f t="shared" si="426"/>
        <v xml:space="preserve"> </v>
      </c>
      <c r="FL100" s="287" t="str">
        <f t="shared" si="426"/>
        <v xml:space="preserve"> </v>
      </c>
      <c r="FM100" s="287" t="str">
        <f t="shared" si="426"/>
        <v xml:space="preserve"> </v>
      </c>
      <c r="FN100" s="287">
        <f t="shared" si="426"/>
        <v>69.629167641173566</v>
      </c>
      <c r="FO100" s="287">
        <f t="shared" si="426"/>
        <v>171.79450248728659</v>
      </c>
      <c r="FP100" s="287" t="str">
        <f t="shared" si="426"/>
        <v xml:space="preserve"> </v>
      </c>
      <c r="FQ100" s="287" t="str">
        <f t="shared" si="426"/>
        <v xml:space="preserve"> </v>
      </c>
      <c r="FR100" s="287">
        <f t="shared" si="426"/>
        <v>64.534450769289023</v>
      </c>
      <c r="FS100" s="287" t="str">
        <f t="shared" si="426"/>
        <v xml:space="preserve"> </v>
      </c>
      <c r="FT100" s="287">
        <f t="shared" si="426"/>
        <v>53.670886075949369</v>
      </c>
      <c r="FU100" s="287" t="str">
        <f t="shared" si="426"/>
        <v xml:space="preserve"> </v>
      </c>
      <c r="FV100" s="287">
        <f t="shared" si="426"/>
        <v>87.598175829744108</v>
      </c>
      <c r="FW100" s="287" t="str">
        <f t="shared" si="426"/>
        <v xml:space="preserve"> </v>
      </c>
      <c r="FX100" s="287" t="str">
        <f t="shared" si="426"/>
        <v xml:space="preserve"> </v>
      </c>
      <c r="FY100" s="287" t="str">
        <f t="shared" si="426"/>
        <v xml:space="preserve"> </v>
      </c>
      <c r="FZ100" s="287" t="str">
        <f t="shared" si="426"/>
        <v xml:space="preserve"> </v>
      </c>
      <c r="GA100" s="287" t="str">
        <f t="shared" si="426"/>
        <v xml:space="preserve"> </v>
      </c>
      <c r="GB100" s="287" t="str">
        <f t="shared" si="426"/>
        <v xml:space="preserve"> </v>
      </c>
      <c r="GC100" s="287" t="str">
        <f t="shared" si="426"/>
        <v xml:space="preserve"> </v>
      </c>
      <c r="GD100" s="287" t="str">
        <f t="shared" si="426"/>
        <v xml:space="preserve"> </v>
      </c>
      <c r="GE100" s="287">
        <f t="shared" si="426"/>
        <v>97.402583521977888</v>
      </c>
      <c r="GF100" s="287" t="str">
        <f t="shared" si="426"/>
        <v xml:space="preserve"> </v>
      </c>
      <c r="GG100" s="287">
        <f t="shared" si="426"/>
        <v>74.791582065308262</v>
      </c>
      <c r="GH100" s="287" t="str">
        <f t="shared" si="426"/>
        <v xml:space="preserve"> </v>
      </c>
      <c r="GI100" s="287">
        <f t="shared" si="426"/>
        <v>54.857821860610962</v>
      </c>
      <c r="GJ100" s="287">
        <f t="shared" si="426"/>
        <v>80.732778258975742</v>
      </c>
      <c r="GK100" s="287">
        <f t="shared" si="426"/>
        <v>48.664648096830945</v>
      </c>
      <c r="GL100" s="287" t="str">
        <f t="shared" si="426"/>
        <v xml:space="preserve"> </v>
      </c>
      <c r="GM100" s="287" t="str">
        <f t="shared" si="426"/>
        <v xml:space="preserve"> </v>
      </c>
      <c r="GN100" s="287" t="str">
        <f t="shared" si="426"/>
        <v xml:space="preserve"> </v>
      </c>
      <c r="GO100" s="287">
        <f t="shared" si="426"/>
        <v>53.54768776085939</v>
      </c>
      <c r="GP100" s="287">
        <f t="shared" si="426"/>
        <v>129.25723584796</v>
      </c>
      <c r="GQ100" s="287" t="str">
        <f t="shared" si="426"/>
        <v xml:space="preserve"> </v>
      </c>
      <c r="GR100" s="287">
        <f t="shared" si="426"/>
        <v>96.506619422135714</v>
      </c>
      <c r="GS100" s="287" t="str">
        <f t="shared" si="426"/>
        <v xml:space="preserve"> </v>
      </c>
      <c r="GT100" s="287">
        <f t="shared" si="426"/>
        <v>93.085070068680508</v>
      </c>
      <c r="GU100" s="287" t="str">
        <f t="shared" si="426"/>
        <v xml:space="preserve"> </v>
      </c>
      <c r="GV100" s="287" t="str">
        <f t="shared" ref="GV100:JG100" si="428">IF(GV12&gt;0,IF(GV30&gt;0,GV12/GV30*1000," ")," ")</f>
        <v xml:space="preserve"> </v>
      </c>
      <c r="GW100" s="287">
        <f t="shared" si="428"/>
        <v>53.06424121755132</v>
      </c>
      <c r="GX100" s="287">
        <f t="shared" si="428"/>
        <v>75.130108773401076</v>
      </c>
      <c r="GY100" s="287" t="str">
        <f t="shared" si="428"/>
        <v xml:space="preserve"> </v>
      </c>
      <c r="GZ100" s="287" t="str">
        <f t="shared" si="428"/>
        <v xml:space="preserve"> </v>
      </c>
      <c r="HA100" s="287" t="str">
        <f t="shared" si="428"/>
        <v xml:space="preserve"> </v>
      </c>
      <c r="HB100" s="287" t="str">
        <f t="shared" si="428"/>
        <v xml:space="preserve"> </v>
      </c>
      <c r="HC100" s="287" t="str">
        <f t="shared" si="428"/>
        <v xml:space="preserve"> </v>
      </c>
      <c r="HD100" s="287">
        <f t="shared" si="428"/>
        <v>98.646962863448806</v>
      </c>
      <c r="HE100" s="287">
        <f t="shared" si="428"/>
        <v>161.75963593739226</v>
      </c>
      <c r="HF100" s="287">
        <f t="shared" si="428"/>
        <v>126.53215810494423</v>
      </c>
      <c r="HG100" s="287" t="str">
        <f t="shared" si="428"/>
        <v xml:space="preserve"> </v>
      </c>
      <c r="HH100" s="287" t="str">
        <f t="shared" si="428"/>
        <v xml:space="preserve"> </v>
      </c>
      <c r="HI100" s="287">
        <f t="shared" si="428"/>
        <v>64.17844590173911</v>
      </c>
      <c r="HJ100" s="287" t="str">
        <f t="shared" si="428"/>
        <v xml:space="preserve"> </v>
      </c>
      <c r="HK100" s="287" t="str">
        <f t="shared" si="428"/>
        <v xml:space="preserve"> </v>
      </c>
      <c r="HL100" s="287">
        <f t="shared" si="428"/>
        <v>194.10634208840489</v>
      </c>
      <c r="HM100" s="287">
        <f t="shared" si="428"/>
        <v>103.77697841726618</v>
      </c>
      <c r="HN100" s="287" t="str">
        <f t="shared" si="428"/>
        <v xml:space="preserve"> </v>
      </c>
      <c r="HO100" s="287" t="str">
        <f t="shared" si="428"/>
        <v xml:space="preserve"> </v>
      </c>
      <c r="HP100" s="287" t="str">
        <f t="shared" si="428"/>
        <v xml:space="preserve"> </v>
      </c>
      <c r="HQ100" s="287">
        <f t="shared" si="428"/>
        <v>97.218259629101283</v>
      </c>
      <c r="HR100" s="287">
        <f t="shared" si="428"/>
        <v>51.864661654135332</v>
      </c>
      <c r="HS100" s="287">
        <f t="shared" si="428"/>
        <v>15.891069996733286</v>
      </c>
      <c r="HT100" s="287">
        <f t="shared" si="428"/>
        <v>63.116883116883116</v>
      </c>
      <c r="HU100" s="287">
        <f t="shared" si="428"/>
        <v>56.365883807169347</v>
      </c>
      <c r="HV100" s="287">
        <f t="shared" si="428"/>
        <v>106.22634120871949</v>
      </c>
      <c r="HW100" s="287">
        <f t="shared" si="428"/>
        <v>61.666666666666671</v>
      </c>
      <c r="HX100" s="287" t="str">
        <f t="shared" si="428"/>
        <v xml:space="preserve"> </v>
      </c>
      <c r="HY100" s="287">
        <f t="shared" si="428"/>
        <v>56.23726961100899</v>
      </c>
      <c r="HZ100" s="287" t="str">
        <f t="shared" si="428"/>
        <v xml:space="preserve"> </v>
      </c>
      <c r="IA100" s="287" t="str">
        <f t="shared" si="428"/>
        <v xml:space="preserve"> </v>
      </c>
      <c r="IB100" s="287" t="str">
        <f t="shared" si="428"/>
        <v xml:space="preserve"> </v>
      </c>
      <c r="IC100" s="287" t="str">
        <f t="shared" si="428"/>
        <v xml:space="preserve"> </v>
      </c>
      <c r="ID100" s="287">
        <f t="shared" si="428"/>
        <v>99.06518602170776</v>
      </c>
      <c r="IE100" s="287" t="str">
        <f t="shared" si="428"/>
        <v xml:space="preserve"> </v>
      </c>
      <c r="IF100" s="287">
        <f t="shared" si="428"/>
        <v>59.869292590302919</v>
      </c>
      <c r="IG100" s="287" t="str">
        <f t="shared" si="428"/>
        <v xml:space="preserve"> </v>
      </c>
      <c r="IH100" s="287" t="str">
        <f t="shared" si="428"/>
        <v xml:space="preserve"> </v>
      </c>
      <c r="II100" s="287" t="str">
        <f t="shared" si="428"/>
        <v xml:space="preserve"> </v>
      </c>
      <c r="IJ100" s="287" t="str">
        <f t="shared" si="428"/>
        <v xml:space="preserve"> </v>
      </c>
      <c r="IK100" s="287">
        <f t="shared" si="428"/>
        <v>156.16690892331692</v>
      </c>
      <c r="IL100" s="287">
        <f t="shared" si="428"/>
        <v>109.65597138971441</v>
      </c>
      <c r="IM100" s="287" t="str">
        <f t="shared" si="428"/>
        <v xml:space="preserve"> </v>
      </c>
      <c r="IN100" s="287" t="str">
        <f t="shared" si="428"/>
        <v xml:space="preserve"> </v>
      </c>
      <c r="IO100" s="287">
        <f t="shared" si="428"/>
        <v>126.47761020206138</v>
      </c>
      <c r="IP100" s="287" t="str">
        <f t="shared" si="428"/>
        <v xml:space="preserve"> </v>
      </c>
      <c r="IQ100" s="287">
        <f t="shared" si="428"/>
        <v>95.233359851498278</v>
      </c>
      <c r="IR100" s="287" t="str">
        <f t="shared" si="428"/>
        <v xml:space="preserve"> </v>
      </c>
      <c r="IS100" s="287">
        <f t="shared" si="428"/>
        <v>76.778144135657087</v>
      </c>
      <c r="IT100" s="287" t="str">
        <f t="shared" si="428"/>
        <v xml:space="preserve"> </v>
      </c>
      <c r="IU100" s="287">
        <f t="shared" si="428"/>
        <v>57.152086137281294</v>
      </c>
      <c r="IV100" s="287">
        <f t="shared" si="428"/>
        <v>87.223930668157678</v>
      </c>
      <c r="IW100" s="287">
        <f t="shared" si="428"/>
        <v>68.135344111444823</v>
      </c>
      <c r="IX100" s="287" t="str">
        <f t="shared" si="428"/>
        <v xml:space="preserve"> </v>
      </c>
      <c r="IY100" s="287">
        <f t="shared" si="428"/>
        <v>53.585225431797227</v>
      </c>
      <c r="IZ100" s="287">
        <f t="shared" si="428"/>
        <v>73.621464377548634</v>
      </c>
      <c r="JA100" s="287" t="str">
        <f t="shared" si="428"/>
        <v xml:space="preserve"> </v>
      </c>
      <c r="JB100" s="287">
        <f t="shared" si="428"/>
        <v>80.974239887670791</v>
      </c>
      <c r="JC100" s="287" t="str">
        <f t="shared" si="428"/>
        <v xml:space="preserve"> </v>
      </c>
      <c r="JD100" s="287">
        <f t="shared" si="428"/>
        <v>232.23076923076923</v>
      </c>
      <c r="JE100" s="287" t="str">
        <f t="shared" si="428"/>
        <v xml:space="preserve"> </v>
      </c>
      <c r="JF100" s="287">
        <f t="shared" si="428"/>
        <v>58.311708136162416</v>
      </c>
      <c r="JG100" s="287">
        <f t="shared" si="428"/>
        <v>62.167074011405653</v>
      </c>
      <c r="JH100" s="287" t="str">
        <f t="shared" ref="JH100:LS100" si="429">IF(JH12&gt;0,IF(JH30&gt;0,JH12/JH30*1000," ")," ")</f>
        <v xml:space="preserve"> </v>
      </c>
      <c r="JI100" s="287">
        <f t="shared" si="429"/>
        <v>75.679012345679013</v>
      </c>
      <c r="JJ100" s="287" t="str">
        <f t="shared" si="429"/>
        <v xml:space="preserve"> </v>
      </c>
      <c r="JK100" s="287" t="str">
        <f t="shared" si="429"/>
        <v xml:space="preserve"> </v>
      </c>
      <c r="JL100" s="287">
        <f t="shared" si="429"/>
        <v>30.697830462983671</v>
      </c>
      <c r="JM100" s="287" t="str">
        <f t="shared" si="429"/>
        <v xml:space="preserve"> </v>
      </c>
      <c r="JN100" s="287" t="str">
        <f t="shared" si="429"/>
        <v xml:space="preserve"> </v>
      </c>
      <c r="JO100" s="287" t="str">
        <f t="shared" si="429"/>
        <v xml:space="preserve"> </v>
      </c>
      <c r="JP100" s="287" t="str">
        <f t="shared" si="429"/>
        <v xml:space="preserve"> </v>
      </c>
      <c r="JQ100" s="287" t="str">
        <f t="shared" si="429"/>
        <v xml:space="preserve"> </v>
      </c>
      <c r="JR100" s="287" t="str">
        <f t="shared" si="429"/>
        <v xml:space="preserve"> </v>
      </c>
      <c r="JS100" s="287" t="str">
        <f t="shared" si="429"/>
        <v xml:space="preserve"> </v>
      </c>
      <c r="JT100" s="287">
        <f t="shared" si="429"/>
        <v>53.549354935493554</v>
      </c>
      <c r="JU100" s="287">
        <f t="shared" si="429"/>
        <v>142.79354479688368</v>
      </c>
      <c r="JV100" s="287">
        <f t="shared" si="429"/>
        <v>86.440677966101688</v>
      </c>
      <c r="JW100" s="287" t="str">
        <f t="shared" si="429"/>
        <v xml:space="preserve"> </v>
      </c>
      <c r="JX100" s="287" t="str">
        <f t="shared" si="429"/>
        <v xml:space="preserve"> </v>
      </c>
      <c r="JY100" s="287" t="str">
        <f t="shared" si="429"/>
        <v xml:space="preserve"> </v>
      </c>
      <c r="JZ100" s="287" t="str">
        <f t="shared" si="429"/>
        <v xml:space="preserve"> </v>
      </c>
      <c r="KA100" s="287">
        <f t="shared" si="429"/>
        <v>115.47956660045038</v>
      </c>
      <c r="KB100" s="287">
        <f t="shared" si="429"/>
        <v>157.13736842105263</v>
      </c>
      <c r="KC100" s="287">
        <f t="shared" si="429"/>
        <v>74.31383321787736</v>
      </c>
      <c r="KD100" s="287" t="str">
        <f t="shared" si="429"/>
        <v xml:space="preserve"> </v>
      </c>
      <c r="KE100" s="287" t="str">
        <f t="shared" si="429"/>
        <v xml:space="preserve"> </v>
      </c>
      <c r="KF100" s="287" t="str">
        <f t="shared" si="429"/>
        <v xml:space="preserve"> </v>
      </c>
      <c r="KG100" s="287" t="str">
        <f t="shared" si="429"/>
        <v xml:space="preserve"> </v>
      </c>
      <c r="KH100" s="287">
        <f t="shared" si="429"/>
        <v>149.68449559918753</v>
      </c>
      <c r="KI100" s="287" t="str">
        <f t="shared" si="429"/>
        <v xml:space="preserve"> </v>
      </c>
      <c r="KJ100" s="287">
        <f t="shared" si="429"/>
        <v>103.70396650819556</v>
      </c>
      <c r="KK100" s="287">
        <f t="shared" si="429"/>
        <v>66.311748515138348</v>
      </c>
      <c r="KL100" s="287" t="str">
        <f t="shared" si="429"/>
        <v xml:space="preserve"> </v>
      </c>
      <c r="KM100" s="287">
        <f t="shared" si="429"/>
        <v>46.973518284993695</v>
      </c>
      <c r="KN100" s="287" t="str">
        <f t="shared" si="429"/>
        <v xml:space="preserve"> </v>
      </c>
      <c r="KO100" s="287" t="str">
        <f t="shared" si="429"/>
        <v xml:space="preserve"> </v>
      </c>
      <c r="KP100" s="287">
        <f t="shared" si="429"/>
        <v>59.372755566195835</v>
      </c>
      <c r="KQ100" s="287" t="str">
        <f t="shared" si="429"/>
        <v xml:space="preserve"> </v>
      </c>
      <c r="KR100" s="287">
        <f t="shared" si="429"/>
        <v>76.315855056571806</v>
      </c>
      <c r="KS100" s="287" t="str">
        <f t="shared" si="429"/>
        <v xml:space="preserve"> </v>
      </c>
      <c r="KT100" s="287" t="str">
        <f t="shared" si="429"/>
        <v xml:space="preserve"> </v>
      </c>
      <c r="KU100" s="287">
        <f t="shared" si="429"/>
        <v>153.02136148283603</v>
      </c>
      <c r="KV100" s="287" t="str">
        <f t="shared" si="429"/>
        <v xml:space="preserve"> </v>
      </c>
      <c r="KW100" s="287">
        <f t="shared" si="429"/>
        <v>35.36345776031434</v>
      </c>
      <c r="KX100" s="287" t="str">
        <f t="shared" si="429"/>
        <v xml:space="preserve"> </v>
      </c>
      <c r="KY100" s="287">
        <f t="shared" si="429"/>
        <v>85.060708263069131</v>
      </c>
      <c r="KZ100" s="287" t="str">
        <f t="shared" si="429"/>
        <v xml:space="preserve"> </v>
      </c>
      <c r="LA100" s="287" t="str">
        <f t="shared" si="429"/>
        <v xml:space="preserve"> </v>
      </c>
      <c r="LB100" s="287" t="str">
        <f t="shared" si="429"/>
        <v xml:space="preserve"> </v>
      </c>
      <c r="LC100" s="287" t="str">
        <f t="shared" si="429"/>
        <v xml:space="preserve"> </v>
      </c>
      <c r="LD100" s="287">
        <f t="shared" si="429"/>
        <v>53.112276365320589</v>
      </c>
      <c r="LE100" s="287">
        <f t="shared" si="429"/>
        <v>71.489469769804273</v>
      </c>
      <c r="LF100" s="287">
        <f t="shared" si="429"/>
        <v>132.16319888411019</v>
      </c>
      <c r="LG100" s="287">
        <f t="shared" si="429"/>
        <v>62.957088730284603</v>
      </c>
      <c r="LH100" s="287">
        <f t="shared" si="429"/>
        <v>135.14233926857875</v>
      </c>
      <c r="LI100" s="287" t="str">
        <f t="shared" si="429"/>
        <v xml:space="preserve"> </v>
      </c>
      <c r="LJ100" s="287">
        <f t="shared" si="429"/>
        <v>83.812521320950538</v>
      </c>
      <c r="LK100" s="287" t="str">
        <f t="shared" si="429"/>
        <v xml:space="preserve"> </v>
      </c>
      <c r="LL100" s="287">
        <f t="shared" si="429"/>
        <v>61.24062147697969</v>
      </c>
      <c r="LM100" s="287" t="str">
        <f t="shared" si="429"/>
        <v xml:space="preserve"> </v>
      </c>
      <c r="LN100" s="287" t="str">
        <f t="shared" si="429"/>
        <v xml:space="preserve"> </v>
      </c>
      <c r="LO100" s="287">
        <f t="shared" si="429"/>
        <v>85.957590128940936</v>
      </c>
      <c r="LP100" s="287" t="str">
        <f t="shared" si="429"/>
        <v xml:space="preserve"> </v>
      </c>
      <c r="LQ100" s="287" t="str">
        <f t="shared" si="429"/>
        <v xml:space="preserve"> </v>
      </c>
      <c r="LR100" s="287" t="str">
        <f t="shared" si="429"/>
        <v xml:space="preserve"> </v>
      </c>
      <c r="LS100" s="287" t="str">
        <f t="shared" si="429"/>
        <v xml:space="preserve"> </v>
      </c>
      <c r="LT100" s="287" t="str">
        <f t="shared" ref="LT100:MP100" si="430">IF(LT12&gt;0,IF(LT30&gt;0,LT12/LT30*1000," ")," ")</f>
        <v xml:space="preserve"> </v>
      </c>
      <c r="LU100" s="287" t="str">
        <f t="shared" si="430"/>
        <v xml:space="preserve"> </v>
      </c>
      <c r="LV100" s="287">
        <f t="shared" si="430"/>
        <v>81.993925554791943</v>
      </c>
      <c r="LW100" s="287">
        <f t="shared" si="430"/>
        <v>45.949140726820836</v>
      </c>
      <c r="LX100" s="287" t="str">
        <f t="shared" si="430"/>
        <v xml:space="preserve"> </v>
      </c>
      <c r="LY100" s="287" t="str">
        <f t="shared" si="430"/>
        <v xml:space="preserve"> </v>
      </c>
      <c r="LZ100" s="287" t="str">
        <f t="shared" si="430"/>
        <v xml:space="preserve"> </v>
      </c>
      <c r="MA100" s="287">
        <f t="shared" si="430"/>
        <v>147.82859708769001</v>
      </c>
      <c r="MB100" s="287" t="str">
        <f t="shared" si="430"/>
        <v xml:space="preserve"> </v>
      </c>
      <c r="MC100" s="287">
        <f t="shared" si="430"/>
        <v>32.622950819672134</v>
      </c>
      <c r="MD100" s="287">
        <f t="shared" si="430"/>
        <v>187.94705253638082</v>
      </c>
      <c r="ME100" s="287" t="str">
        <f t="shared" si="430"/>
        <v xml:space="preserve"> </v>
      </c>
      <c r="MF100" s="287" t="str">
        <f t="shared" si="430"/>
        <v xml:space="preserve"> </v>
      </c>
      <c r="MG100" s="287" t="str">
        <f t="shared" si="430"/>
        <v xml:space="preserve"> </v>
      </c>
      <c r="MH100" s="287">
        <f t="shared" si="430"/>
        <v>94.437834622248673</v>
      </c>
      <c r="MI100" s="287">
        <f t="shared" si="430"/>
        <v>132.2376930685536</v>
      </c>
      <c r="MJ100" s="287" t="str">
        <f t="shared" si="430"/>
        <v xml:space="preserve"> </v>
      </c>
      <c r="MK100" s="287">
        <f t="shared" si="430"/>
        <v>91.079084073998189</v>
      </c>
      <c r="ML100" s="287" t="str">
        <f t="shared" si="430"/>
        <v xml:space="preserve"> </v>
      </c>
      <c r="MM100" s="287">
        <f t="shared" si="430"/>
        <v>56.500607533414332</v>
      </c>
      <c r="MN100" s="287">
        <f t="shared" si="430"/>
        <v>118.60793012139345</v>
      </c>
      <c r="MO100" s="287" t="str">
        <f t="shared" si="430"/>
        <v xml:space="preserve"> </v>
      </c>
      <c r="MP100" s="287">
        <f t="shared" si="430"/>
        <v>156.01289833080426</v>
      </c>
      <c r="MR100" s="346">
        <f t="shared" si="50"/>
        <v>5.6880578942922311</v>
      </c>
      <c r="MS100" s="346">
        <f t="shared" si="51"/>
        <v>232.23076923076923</v>
      </c>
      <c r="MT100" s="286">
        <f t="shared" si="52"/>
        <v>87.223930668157678</v>
      </c>
      <c r="MU100" s="772">
        <f t="shared" si="53"/>
        <v>169</v>
      </c>
    </row>
    <row r="101" spans="1:359" s="99" customFormat="1" ht="29" x14ac:dyDescent="0.35">
      <c r="A101" s="101" t="s">
        <v>260</v>
      </c>
      <c r="B101" s="102"/>
      <c r="C101" s="102" t="s">
        <v>10</v>
      </c>
      <c r="D101" s="69" t="s">
        <v>278</v>
      </c>
      <c r="E101" s="286">
        <f t="shared" si="15"/>
        <v>1.208967075535947</v>
      </c>
      <c r="F101" s="352"/>
      <c r="G101" s="728">
        <f t="shared" ref="G101:M101" si="431">IF(G15&gt;0,IF(G29&gt;0,G15/G29*1000," ")," ")</f>
        <v>0.63728679995462878</v>
      </c>
      <c r="H101" s="909" t="str">
        <f t="shared" ref="H101" si="432">IF(H15&gt;0,IF(H29&gt;0,H15/H29*1000," ")," ")</f>
        <v xml:space="preserve"> </v>
      </c>
      <c r="I101" s="858">
        <f t="shared" ref="I101" si="433">IF(I15&gt;0,IF(I29&gt;0,I15/I29*1000," ")," ")</f>
        <v>0.69841269841269837</v>
      </c>
      <c r="J101" s="774" t="str">
        <f t="shared" ref="J101:L101" si="434">IF(J15&gt;0,IF(J29&gt;0,J15/J29*1000," ")," ")</f>
        <v xml:space="preserve"> </v>
      </c>
      <c r="K101" s="774">
        <f t="shared" ref="K101" si="435">IF(K15&gt;0,IF(K29&gt;0,K15/K29*1000," ")," ")</f>
        <v>1.3802622498274673</v>
      </c>
      <c r="L101" s="774" t="str">
        <f t="shared" si="434"/>
        <v xml:space="preserve"> </v>
      </c>
      <c r="M101" s="728">
        <f t="shared" si="431"/>
        <v>0.68825382622150133</v>
      </c>
      <c r="N101" s="728">
        <f t="shared" ref="N101:Y101" si="436">IF(N15&gt;0,IF(N29&gt;0,N15/N29*1000," ")," ")</f>
        <v>0.66006600660066006</v>
      </c>
      <c r="O101" s="774" t="str">
        <f t="shared" ref="O101:Q101" si="437">IF(O15&gt;0,IF(O29&gt;0,O15/O29*1000," ")," ")</f>
        <v xml:space="preserve"> </v>
      </c>
      <c r="P101" s="858" t="str">
        <f t="shared" si="437"/>
        <v xml:space="preserve"> </v>
      </c>
      <c r="Q101" s="858">
        <f t="shared" si="437"/>
        <v>1.2075211316198033</v>
      </c>
      <c r="R101" s="858">
        <f t="shared" ref="R101" si="438">IF(R15&gt;0,IF(R29&gt;0,R15/R29*1000," ")," ")</f>
        <v>1.6157096694009445</v>
      </c>
      <c r="S101" s="728" t="str">
        <f t="shared" ref="S101" si="439">IF(S15&gt;0,IF(S29&gt;0,S15/S29*1000," ")," ")</f>
        <v xml:space="preserve"> </v>
      </c>
      <c r="T101" s="728" t="str">
        <f t="shared" si="436"/>
        <v xml:space="preserve"> </v>
      </c>
      <c r="U101" s="858"/>
      <c r="V101" s="686">
        <f t="shared" si="436"/>
        <v>0.23102198349950595</v>
      </c>
      <c r="W101" s="812">
        <f t="shared" ref="W101" si="440">IF(W15&gt;0,IF(W29&gt;0,W15/W29*1000," ")," ")</f>
        <v>5.6956875508543527</v>
      </c>
      <c r="X101" s="671">
        <f t="shared" si="436"/>
        <v>0.65332303854605933</v>
      </c>
      <c r="Y101" s="728">
        <f t="shared" si="436"/>
        <v>0.59194388696304412</v>
      </c>
      <c r="Z101" s="728" t="str">
        <f t="shared" ref="Z101:AB101" si="441">IF(Z15&gt;0,IF(Z29&gt;0,Z15/Z29*1000," ")," ")</f>
        <v xml:space="preserve"> </v>
      </c>
      <c r="AA101" s="774">
        <f t="shared" si="441"/>
        <v>1.5052167099674214</v>
      </c>
      <c r="AB101" s="909" t="str">
        <f t="shared" si="441"/>
        <v xml:space="preserve"> </v>
      </c>
      <c r="AC101" s="801">
        <f t="shared" ref="AC101" si="442">IF(AC15&gt;0,IF(AC29&gt;0,AC15/AC29*1000," ")," ")</f>
        <v>1.1264980503903059</v>
      </c>
      <c r="AD101" s="287">
        <f t="shared" ref="AD101:BQ101" si="443">IF(AD15&gt;0,IF(AD29&gt;0,AD15/AD29*1000," ")," ")</f>
        <v>1.0274166538576663</v>
      </c>
      <c r="AE101" s="502">
        <f t="shared" ref="AE101:AH101" si="444">IF(AE15&gt;0,IF(AE29&gt;0,AE15/AE29*1000," ")," ")</f>
        <v>0.73015873015873023</v>
      </c>
      <c r="AF101" s="686" t="str">
        <f>IF(AF15&gt;0,IF(AF29&gt;0,AF15/AF29*1000," ")," ")</f>
        <v xml:space="preserve"> </v>
      </c>
      <c r="AG101" s="774" t="str">
        <f t="shared" ref="AG101" si="445">IF(AG15&gt;0,IF(AG29&gt;0,AG15/AG29*1000," ")," ")</f>
        <v xml:space="preserve"> </v>
      </c>
      <c r="AH101" s="658">
        <f t="shared" si="444"/>
        <v>1.3802622498274673</v>
      </c>
      <c r="AI101" s="427" t="str">
        <f t="shared" ref="AI101:AJ101" si="446">IF(AI15&gt;0,IF(AI29&gt;0,AI15/AI29*1000," ")," ")</f>
        <v xml:space="preserve"> </v>
      </c>
      <c r="AJ101" s="502" t="str">
        <f t="shared" si="446"/>
        <v xml:space="preserve"> </v>
      </c>
      <c r="AK101" s="728">
        <f>IF(AK15&gt;0,IF(AK29&gt;0,AK15/AK29*1000," ")," ")</f>
        <v>0.87318009805566432</v>
      </c>
      <c r="AL101" s="287" t="str">
        <f t="shared" si="443"/>
        <v xml:space="preserve"> </v>
      </c>
      <c r="AM101" s="427" t="str">
        <f t="shared" ref="AM101:AR101" si="447">IF(AM15&gt;0,IF(AM29&gt;0,AM15/AM29*1000," ")," ")</f>
        <v xml:space="preserve"> </v>
      </c>
      <c r="AN101" s="502">
        <f t="shared" si="447"/>
        <v>0.57660943154534827</v>
      </c>
      <c r="AO101" s="588">
        <f t="shared" ref="AO101:AP101" si="448">IF(AO15&gt;0,IF(AO29&gt;0,AO15/AO29*1000," ")," ")</f>
        <v>3.7670240509997104</v>
      </c>
      <c r="AP101" s="858" t="str">
        <f t="shared" si="448"/>
        <v xml:space="preserve"> </v>
      </c>
      <c r="AQ101" s="427" t="str">
        <f t="shared" ref="AQ101" si="449">IF(AQ15&gt;0,IF(AQ29&gt;0,AQ15/AQ29*1000," ")," ")</f>
        <v xml:space="preserve"> </v>
      </c>
      <c r="AR101" s="427">
        <f t="shared" si="447"/>
        <v>1.4405762304921967</v>
      </c>
      <c r="AS101" s="564">
        <f>IF(AS15&gt;0,IF(AS29&gt;0,AS15/AS29*1000," ")," ")</f>
        <v>0.7245126789718821</v>
      </c>
      <c r="AT101" s="427" t="str">
        <f t="shared" ref="AT101:AU101" si="450">IF(AT15&gt;0,IF(AT29&gt;0,AT15/AT29*1000," ")," ")</f>
        <v xml:space="preserve"> </v>
      </c>
      <c r="AU101" s="642">
        <f t="shared" si="450"/>
        <v>4.2778057372924003</v>
      </c>
      <c r="AV101" s="564" t="str">
        <f t="shared" ref="AV101:AX101" si="451">IF(AV15&gt;0,IF(AV29&gt;0,AV15/AV29*1000," ")," ")</f>
        <v xml:space="preserve"> </v>
      </c>
      <c r="AW101" s="728" t="str">
        <f t="shared" si="451"/>
        <v xml:space="preserve"> </v>
      </c>
      <c r="AX101" s="728">
        <f t="shared" si="451"/>
        <v>2.2323999184996857</v>
      </c>
      <c r="AY101" s="459">
        <f t="shared" si="443"/>
        <v>0.21217827997489017</v>
      </c>
      <c r="AZ101" s="537">
        <f t="shared" ref="AZ101" si="452">IF(AZ15&gt;0,IF(AZ29&gt;0,AZ15/AZ29*1000," ")," ")</f>
        <v>9.4272920103700208</v>
      </c>
      <c r="BA101" s="287">
        <f t="shared" si="443"/>
        <v>6.3855421686746983</v>
      </c>
      <c r="BB101" s="287">
        <f t="shared" si="443"/>
        <v>0.60282069851848441</v>
      </c>
      <c r="BC101" s="427" t="str">
        <f t="shared" ref="BC101:BF101" si="453">IF(BC15&gt;0,IF(BC29&gt;0,BC15/BC29*1000," ")," ")</f>
        <v xml:space="preserve"> </v>
      </c>
      <c r="BD101" s="671">
        <f t="shared" ref="BD101" si="454">IF(BD15&gt;0,IF(BD29&gt;0,BD15/BD29*1000," ")," ")</f>
        <v>1.4255609272344119</v>
      </c>
      <c r="BE101" s="502">
        <f t="shared" si="453"/>
        <v>0.96947438074182735</v>
      </c>
      <c r="BF101" s="774" t="str">
        <f t="shared" si="453"/>
        <v xml:space="preserve"> </v>
      </c>
      <c r="BG101" s="287">
        <f t="shared" si="443"/>
        <v>0.29473063724974213</v>
      </c>
      <c r="BH101" s="287" t="str">
        <f t="shared" si="443"/>
        <v xml:space="preserve"> </v>
      </c>
      <c r="BI101" s="287" t="str">
        <f t="shared" si="443"/>
        <v xml:space="preserve"> </v>
      </c>
      <c r="BJ101" s="287" t="str">
        <f t="shared" si="443"/>
        <v xml:space="preserve"> </v>
      </c>
      <c r="BK101" s="287">
        <f t="shared" si="443"/>
        <v>0.61087490286571977</v>
      </c>
      <c r="BL101" s="287" t="str">
        <f t="shared" si="443"/>
        <v xml:space="preserve"> </v>
      </c>
      <c r="BM101" s="287">
        <f t="shared" si="443"/>
        <v>0.99753140089117964</v>
      </c>
      <c r="BN101" s="287">
        <f t="shared" si="443"/>
        <v>0.58113445620831983</v>
      </c>
      <c r="BO101" s="287">
        <f t="shared" si="443"/>
        <v>0.67420646257974826</v>
      </c>
      <c r="BP101" s="858" t="str">
        <f t="shared" si="443"/>
        <v xml:space="preserve"> </v>
      </c>
      <c r="BQ101" s="287" t="str">
        <f t="shared" si="443"/>
        <v xml:space="preserve"> </v>
      </c>
      <c r="BR101" s="427" t="str">
        <f t="shared" ref="BR101" si="455">IF(BR15&gt;0,IF(BR29&gt;0,BR15/BR29*1000," ")," ")</f>
        <v xml:space="preserve"> </v>
      </c>
      <c r="BS101" s="287">
        <f t="shared" ref="BS101:EH101" si="456">IF(BS15&gt;0,IF(BS29&gt;0,BS15/BS29*1000," ")," ")</f>
        <v>1.6247246994259306</v>
      </c>
      <c r="BT101" s="287" t="str">
        <f t="shared" si="456"/>
        <v xml:space="preserve"> </v>
      </c>
      <c r="BU101" s="287" t="str">
        <f t="shared" si="456"/>
        <v xml:space="preserve"> </v>
      </c>
      <c r="BV101" s="427" t="str">
        <f t="shared" ref="BV101" si="457">IF(BV15&gt;0,IF(BV29&gt;0,BV15/BV29*1000," ")," ")</f>
        <v xml:space="preserve"> </v>
      </c>
      <c r="BW101" s="287" t="str">
        <f t="shared" si="456"/>
        <v xml:space="preserve"> </v>
      </c>
      <c r="BX101" s="287" t="str">
        <f t="shared" si="456"/>
        <v xml:space="preserve"> </v>
      </c>
      <c r="BY101" s="287">
        <f t="shared" si="456"/>
        <v>0.36489063608011069</v>
      </c>
      <c r="BZ101" s="287" t="str">
        <f t="shared" si="456"/>
        <v xml:space="preserve"> </v>
      </c>
      <c r="CA101" s="287" t="str">
        <f t="shared" si="456"/>
        <v xml:space="preserve"> </v>
      </c>
      <c r="CB101" s="287">
        <f t="shared" si="456"/>
        <v>0.27894736842105267</v>
      </c>
      <c r="CC101" s="287" t="str">
        <f t="shared" si="456"/>
        <v xml:space="preserve"> </v>
      </c>
      <c r="CD101" s="287" t="str">
        <f t="shared" si="456"/>
        <v xml:space="preserve"> </v>
      </c>
      <c r="CE101" s="287" t="str">
        <f t="shared" si="456"/>
        <v xml:space="preserve"> </v>
      </c>
      <c r="CF101" s="564" t="str">
        <f>IF(CF15&gt;0,IF(CF29&gt;0,CF15/CF29*1000," ")," ")</f>
        <v xml:space="preserve"> </v>
      </c>
      <c r="CG101" s="287" t="str">
        <f t="shared" si="456"/>
        <v xml:space="preserve"> </v>
      </c>
      <c r="CH101" s="287">
        <f t="shared" si="456"/>
        <v>2.2247327713565657</v>
      </c>
      <c r="CI101" s="427">
        <f t="shared" si="456"/>
        <v>0.26025307367854261</v>
      </c>
      <c r="CJ101" s="287">
        <f t="shared" si="456"/>
        <v>0.52461960053868983</v>
      </c>
      <c r="CK101" s="287" t="str">
        <f t="shared" si="456"/>
        <v xml:space="preserve"> </v>
      </c>
      <c r="CL101" s="287">
        <f t="shared" si="456"/>
        <v>0.74312085425120011</v>
      </c>
      <c r="CM101" s="287">
        <f t="shared" si="456"/>
        <v>1.3345652397084489</v>
      </c>
      <c r="CN101" s="287" t="str">
        <f t="shared" si="456"/>
        <v xml:space="preserve"> </v>
      </c>
      <c r="CO101" s="287" t="str">
        <f t="shared" si="456"/>
        <v xml:space="preserve"> </v>
      </c>
      <c r="CP101" s="287" t="str">
        <f t="shared" si="456"/>
        <v xml:space="preserve"> </v>
      </c>
      <c r="CQ101" s="499">
        <f t="shared" ref="CQ101" si="458">IF(CQ15&gt;0,IF(CQ29&gt;0,CQ15/CQ29*1000," ")," ")</f>
        <v>1.1283063864705807</v>
      </c>
      <c r="CR101" s="287" t="str">
        <f t="shared" si="456"/>
        <v xml:space="preserve"> </v>
      </c>
      <c r="CS101" s="287" t="str">
        <f t="shared" si="456"/>
        <v xml:space="preserve"> </v>
      </c>
      <c r="CT101" s="287" t="str">
        <f t="shared" si="456"/>
        <v xml:space="preserve"> </v>
      </c>
      <c r="CU101" s="287" t="str">
        <f t="shared" si="456"/>
        <v xml:space="preserve"> </v>
      </c>
      <c r="CV101" s="774" t="str">
        <f t="shared" si="456"/>
        <v xml:space="preserve"> </v>
      </c>
      <c r="CW101" s="287" t="str">
        <f t="shared" si="456"/>
        <v xml:space="preserve"> </v>
      </c>
      <c r="CX101" s="287" t="str">
        <f t="shared" si="456"/>
        <v xml:space="preserve"> </v>
      </c>
      <c r="CY101" s="287" t="str">
        <f t="shared" si="456"/>
        <v xml:space="preserve"> </v>
      </c>
      <c r="CZ101" s="287" t="str">
        <f t="shared" si="456"/>
        <v xml:space="preserve"> </v>
      </c>
      <c r="DA101" s="287" t="str">
        <f t="shared" si="456"/>
        <v xml:space="preserve"> </v>
      </c>
      <c r="DB101" s="287" t="str">
        <f t="shared" si="456"/>
        <v xml:space="preserve"> </v>
      </c>
      <c r="DC101" s="287" t="str">
        <f t="shared" si="456"/>
        <v xml:space="preserve"> </v>
      </c>
      <c r="DD101" s="287" t="str">
        <f t="shared" si="456"/>
        <v xml:space="preserve"> </v>
      </c>
      <c r="DE101" s="287" t="str">
        <f t="shared" si="456"/>
        <v xml:space="preserve"> </v>
      </c>
      <c r="DF101" s="287" t="str">
        <f t="shared" si="456"/>
        <v xml:space="preserve"> </v>
      </c>
      <c r="DG101" s="858" t="str">
        <f t="shared" ref="DG101" si="459">IF(DG15&gt;0,IF(DG29&gt;0,DG15/DG29*1000," ")," ")</f>
        <v xml:space="preserve"> </v>
      </c>
      <c r="DH101" s="287" t="str">
        <f t="shared" si="456"/>
        <v xml:space="preserve"> </v>
      </c>
      <c r="DI101" s="287" t="str">
        <f t="shared" si="456"/>
        <v xml:space="preserve"> </v>
      </c>
      <c r="DJ101" s="287" t="str">
        <f t="shared" si="456"/>
        <v xml:space="preserve"> </v>
      </c>
      <c r="DK101" s="287" t="str">
        <f t="shared" si="456"/>
        <v xml:space="preserve"> </v>
      </c>
      <c r="DL101" s="287" t="str">
        <f t="shared" si="456"/>
        <v xml:space="preserve"> </v>
      </c>
      <c r="DM101" s="287" t="str">
        <f t="shared" si="456"/>
        <v xml:space="preserve"> </v>
      </c>
      <c r="DN101" s="287" t="str">
        <f t="shared" si="456"/>
        <v xml:space="preserve"> </v>
      </c>
      <c r="DO101" s="287" t="str">
        <f t="shared" si="456"/>
        <v xml:space="preserve"> </v>
      </c>
      <c r="DP101" s="287" t="str">
        <f t="shared" si="456"/>
        <v xml:space="preserve"> </v>
      </c>
      <c r="DQ101" s="287" t="str">
        <f t="shared" si="456"/>
        <v xml:space="preserve"> </v>
      </c>
      <c r="DR101" s="287" t="str">
        <f t="shared" si="456"/>
        <v xml:space="preserve"> </v>
      </c>
      <c r="DS101" s="287" t="str">
        <f t="shared" si="456"/>
        <v xml:space="preserve"> </v>
      </c>
      <c r="DT101" s="287" t="str">
        <f t="shared" si="456"/>
        <v xml:space="preserve"> </v>
      </c>
      <c r="DU101" s="287" t="str">
        <f t="shared" si="456"/>
        <v xml:space="preserve"> </v>
      </c>
      <c r="DV101" s="287" t="str">
        <f t="shared" si="456"/>
        <v xml:space="preserve"> </v>
      </c>
      <c r="DW101" s="287" t="str">
        <f t="shared" si="456"/>
        <v xml:space="preserve"> </v>
      </c>
      <c r="DX101" s="287" t="str">
        <f t="shared" si="456"/>
        <v xml:space="preserve"> </v>
      </c>
      <c r="DY101" s="287" t="str">
        <f t="shared" si="456"/>
        <v xml:space="preserve"> </v>
      </c>
      <c r="DZ101" s="287" t="str">
        <f t="shared" si="456"/>
        <v xml:space="preserve"> </v>
      </c>
      <c r="EA101" s="287" t="str">
        <f t="shared" si="456"/>
        <v xml:space="preserve"> </v>
      </c>
      <c r="EB101" s="287" t="str">
        <f t="shared" si="456"/>
        <v xml:space="preserve"> </v>
      </c>
      <c r="EC101" s="287" t="str">
        <f t="shared" si="456"/>
        <v xml:space="preserve"> </v>
      </c>
      <c r="ED101" s="287" t="str">
        <f t="shared" si="456"/>
        <v xml:space="preserve"> </v>
      </c>
      <c r="EE101" s="287" t="str">
        <f t="shared" si="456"/>
        <v xml:space="preserve"> </v>
      </c>
      <c r="EF101" s="287" t="str">
        <f t="shared" si="456"/>
        <v xml:space="preserve"> </v>
      </c>
      <c r="EG101" s="287" t="str">
        <f t="shared" si="456"/>
        <v xml:space="preserve"> </v>
      </c>
      <c r="EH101" s="287" t="str">
        <f t="shared" si="456"/>
        <v xml:space="preserve"> </v>
      </c>
      <c r="EI101" s="287" t="str">
        <f t="shared" ref="EI101:GU101" si="460">IF(EI15&gt;0,IF(EI29&gt;0,EI15/EI29*1000," ")," ")</f>
        <v xml:space="preserve"> </v>
      </c>
      <c r="EJ101" s="287" t="str">
        <f t="shared" si="460"/>
        <v xml:space="preserve"> </v>
      </c>
      <c r="EK101" s="287" t="str">
        <f t="shared" si="460"/>
        <v xml:space="preserve"> </v>
      </c>
      <c r="EL101" s="287" t="str">
        <f t="shared" si="460"/>
        <v xml:space="preserve"> </v>
      </c>
      <c r="EM101" s="287" t="str">
        <f t="shared" si="460"/>
        <v xml:space="preserve"> </v>
      </c>
      <c r="EN101" s="287" t="str">
        <f t="shared" si="460"/>
        <v xml:space="preserve"> </v>
      </c>
      <c r="EO101" s="287" t="str">
        <f t="shared" si="460"/>
        <v xml:space="preserve"> </v>
      </c>
      <c r="EP101" s="287" t="str">
        <f t="shared" si="460"/>
        <v xml:space="preserve"> </v>
      </c>
      <c r="EQ101" s="287" t="str">
        <f t="shared" si="460"/>
        <v xml:space="preserve"> </v>
      </c>
      <c r="ER101" s="287" t="str">
        <f t="shared" si="460"/>
        <v xml:space="preserve"> </v>
      </c>
      <c r="ES101" s="287" t="str">
        <f t="shared" si="460"/>
        <v xml:space="preserve"> </v>
      </c>
      <c r="ET101" s="287" t="str">
        <f t="shared" si="460"/>
        <v xml:space="preserve"> </v>
      </c>
      <c r="EU101" s="287" t="str">
        <f t="shared" si="460"/>
        <v xml:space="preserve"> </v>
      </c>
      <c r="EV101" s="287" t="str">
        <f t="shared" si="460"/>
        <v xml:space="preserve"> </v>
      </c>
      <c r="EW101" s="287" t="str">
        <f t="shared" si="460"/>
        <v xml:space="preserve"> </v>
      </c>
      <c r="EX101" s="287" t="str">
        <f t="shared" si="460"/>
        <v xml:space="preserve"> </v>
      </c>
      <c r="EY101" s="287" t="str">
        <f t="shared" si="460"/>
        <v xml:space="preserve"> </v>
      </c>
      <c r="EZ101" s="774" t="str">
        <f t="shared" ref="EZ101" si="461">IF(EZ15&gt;0,IF(EZ29&gt;0,EZ15/EZ29*1000," ")," ")</f>
        <v xml:space="preserve"> </v>
      </c>
      <c r="FA101" s="287" t="str">
        <f t="shared" si="460"/>
        <v xml:space="preserve"> </v>
      </c>
      <c r="FB101" s="287" t="str">
        <f t="shared" si="460"/>
        <v xml:space="preserve"> </v>
      </c>
      <c r="FC101" s="287" t="str">
        <f t="shared" si="460"/>
        <v xml:space="preserve"> </v>
      </c>
      <c r="FD101" s="287" t="str">
        <f t="shared" si="460"/>
        <v xml:space="preserve"> </v>
      </c>
      <c r="FE101" s="287" t="str">
        <f t="shared" si="460"/>
        <v xml:space="preserve"> </v>
      </c>
      <c r="FF101" s="287" t="str">
        <f t="shared" si="460"/>
        <v xml:space="preserve"> </v>
      </c>
      <c r="FG101" s="287" t="str">
        <f t="shared" si="460"/>
        <v xml:space="preserve"> </v>
      </c>
      <c r="FH101" s="287" t="str">
        <f t="shared" si="460"/>
        <v xml:space="preserve"> </v>
      </c>
      <c r="FI101" s="287" t="str">
        <f t="shared" si="460"/>
        <v xml:space="preserve"> </v>
      </c>
      <c r="FJ101" s="287" t="str">
        <f t="shared" si="460"/>
        <v xml:space="preserve"> </v>
      </c>
      <c r="FK101" s="287" t="str">
        <f t="shared" si="460"/>
        <v xml:space="preserve"> </v>
      </c>
      <c r="FL101" s="287" t="str">
        <f t="shared" si="460"/>
        <v xml:space="preserve"> </v>
      </c>
      <c r="FM101" s="287" t="str">
        <f t="shared" si="460"/>
        <v xml:space="preserve"> </v>
      </c>
      <c r="FN101" s="287" t="str">
        <f t="shared" si="460"/>
        <v xml:space="preserve"> </v>
      </c>
      <c r="FO101" s="287" t="str">
        <f t="shared" si="460"/>
        <v xml:space="preserve"> </v>
      </c>
      <c r="FP101" s="287" t="str">
        <f t="shared" si="460"/>
        <v xml:space="preserve"> </v>
      </c>
      <c r="FQ101" s="287" t="str">
        <f t="shared" si="460"/>
        <v xml:space="preserve"> </v>
      </c>
      <c r="FR101" s="287" t="str">
        <f t="shared" si="460"/>
        <v xml:space="preserve"> </v>
      </c>
      <c r="FS101" s="287" t="str">
        <f t="shared" si="460"/>
        <v xml:space="preserve"> </v>
      </c>
      <c r="FT101" s="287" t="str">
        <f t="shared" si="460"/>
        <v xml:space="preserve"> </v>
      </c>
      <c r="FU101" s="287" t="str">
        <f t="shared" si="460"/>
        <v xml:space="preserve"> </v>
      </c>
      <c r="FV101" s="287" t="str">
        <f t="shared" si="460"/>
        <v xml:space="preserve"> </v>
      </c>
      <c r="FW101" s="287" t="str">
        <f t="shared" si="460"/>
        <v xml:space="preserve"> </v>
      </c>
      <c r="FX101" s="287" t="str">
        <f t="shared" si="460"/>
        <v xml:space="preserve"> </v>
      </c>
      <c r="FY101" s="287" t="str">
        <f t="shared" si="460"/>
        <v xml:space="preserve"> </v>
      </c>
      <c r="FZ101" s="287" t="str">
        <f t="shared" si="460"/>
        <v xml:space="preserve"> </v>
      </c>
      <c r="GA101" s="287" t="str">
        <f t="shared" si="460"/>
        <v xml:space="preserve"> </v>
      </c>
      <c r="GB101" s="287" t="str">
        <f t="shared" si="460"/>
        <v xml:space="preserve"> </v>
      </c>
      <c r="GC101" s="287" t="str">
        <f t="shared" si="460"/>
        <v xml:space="preserve"> </v>
      </c>
      <c r="GD101" s="287" t="str">
        <f t="shared" si="460"/>
        <v xml:space="preserve"> </v>
      </c>
      <c r="GE101" s="287" t="str">
        <f t="shared" si="460"/>
        <v xml:space="preserve"> </v>
      </c>
      <c r="GF101" s="287" t="str">
        <f t="shared" si="460"/>
        <v xml:space="preserve"> </v>
      </c>
      <c r="GG101" s="287" t="str">
        <f t="shared" si="460"/>
        <v xml:space="preserve"> </v>
      </c>
      <c r="GH101" s="287" t="str">
        <f t="shared" si="460"/>
        <v xml:space="preserve"> </v>
      </c>
      <c r="GI101" s="287" t="str">
        <f t="shared" si="460"/>
        <v xml:space="preserve"> </v>
      </c>
      <c r="GJ101" s="287" t="str">
        <f t="shared" si="460"/>
        <v xml:space="preserve"> </v>
      </c>
      <c r="GK101" s="287" t="str">
        <f t="shared" si="460"/>
        <v xml:space="preserve"> </v>
      </c>
      <c r="GL101" s="287" t="str">
        <f t="shared" si="460"/>
        <v xml:space="preserve"> </v>
      </c>
      <c r="GM101" s="287" t="str">
        <f t="shared" si="460"/>
        <v xml:space="preserve"> </v>
      </c>
      <c r="GN101" s="287" t="str">
        <f t="shared" si="460"/>
        <v xml:space="preserve"> </v>
      </c>
      <c r="GO101" s="287" t="str">
        <f t="shared" si="460"/>
        <v xml:space="preserve"> </v>
      </c>
      <c r="GP101" s="287" t="str">
        <f t="shared" si="460"/>
        <v xml:space="preserve"> </v>
      </c>
      <c r="GQ101" s="287" t="str">
        <f t="shared" si="460"/>
        <v xml:space="preserve"> </v>
      </c>
      <c r="GR101" s="287" t="str">
        <f t="shared" si="460"/>
        <v xml:space="preserve"> </v>
      </c>
      <c r="GS101" s="287" t="str">
        <f t="shared" si="460"/>
        <v xml:space="preserve"> </v>
      </c>
      <c r="GT101" s="287" t="str">
        <f t="shared" si="460"/>
        <v xml:space="preserve"> </v>
      </c>
      <c r="GU101" s="287" t="str">
        <f t="shared" si="460"/>
        <v xml:space="preserve"> </v>
      </c>
      <c r="GV101" s="287" t="str">
        <f t="shared" ref="GV101:JG101" si="462">IF(GV15&gt;0,IF(GV29&gt;0,GV15/GV29*1000," ")," ")</f>
        <v xml:space="preserve"> </v>
      </c>
      <c r="GW101" s="287" t="str">
        <f t="shared" si="462"/>
        <v xml:space="preserve"> </v>
      </c>
      <c r="GX101" s="287" t="str">
        <f t="shared" si="462"/>
        <v xml:space="preserve"> </v>
      </c>
      <c r="GY101" s="287" t="str">
        <f t="shared" si="462"/>
        <v xml:space="preserve"> </v>
      </c>
      <c r="GZ101" s="287" t="str">
        <f t="shared" si="462"/>
        <v xml:space="preserve"> </v>
      </c>
      <c r="HA101" s="287" t="str">
        <f t="shared" si="462"/>
        <v xml:space="preserve"> </v>
      </c>
      <c r="HB101" s="287" t="str">
        <f t="shared" si="462"/>
        <v xml:space="preserve"> </v>
      </c>
      <c r="HC101" s="287" t="str">
        <f t="shared" si="462"/>
        <v xml:space="preserve"> </v>
      </c>
      <c r="HD101" s="287" t="str">
        <f t="shared" si="462"/>
        <v xml:space="preserve"> </v>
      </c>
      <c r="HE101" s="287" t="str">
        <f t="shared" si="462"/>
        <v xml:space="preserve"> </v>
      </c>
      <c r="HF101" s="287" t="str">
        <f t="shared" si="462"/>
        <v xml:space="preserve"> </v>
      </c>
      <c r="HG101" s="287" t="str">
        <f t="shared" si="462"/>
        <v xml:space="preserve"> </v>
      </c>
      <c r="HH101" s="287" t="str">
        <f t="shared" si="462"/>
        <v xml:space="preserve"> </v>
      </c>
      <c r="HI101" s="287" t="str">
        <f t="shared" si="462"/>
        <v xml:space="preserve"> </v>
      </c>
      <c r="HJ101" s="287" t="str">
        <f t="shared" si="462"/>
        <v xml:space="preserve"> </v>
      </c>
      <c r="HK101" s="287" t="str">
        <f t="shared" si="462"/>
        <v xml:space="preserve"> </v>
      </c>
      <c r="HL101" s="287" t="str">
        <f t="shared" si="462"/>
        <v xml:space="preserve"> </v>
      </c>
      <c r="HM101" s="287">
        <f t="shared" si="462"/>
        <v>1.8345323741007193</v>
      </c>
      <c r="HN101" s="287" t="str">
        <f t="shared" si="462"/>
        <v xml:space="preserve"> </v>
      </c>
      <c r="HO101" s="287">
        <f t="shared" si="462"/>
        <v>0.65017220777395091</v>
      </c>
      <c r="HP101" s="287">
        <f t="shared" si="462"/>
        <v>0.63415508762049844</v>
      </c>
      <c r="HQ101" s="287">
        <f t="shared" si="462"/>
        <v>1.0699001426533523</v>
      </c>
      <c r="HR101" s="287">
        <f t="shared" si="462"/>
        <v>0.45206754420954665</v>
      </c>
      <c r="HS101" s="287">
        <f t="shared" si="462"/>
        <v>5.6425028954949073E-2</v>
      </c>
      <c r="HT101" s="287" t="str">
        <f t="shared" si="462"/>
        <v xml:space="preserve"> </v>
      </c>
      <c r="HU101" s="287" t="str">
        <f t="shared" si="462"/>
        <v xml:space="preserve"> </v>
      </c>
      <c r="HV101" s="287">
        <f t="shared" si="462"/>
        <v>1.2400469912544054</v>
      </c>
      <c r="HW101" s="287">
        <f t="shared" si="462"/>
        <v>0.75907590759075905</v>
      </c>
      <c r="HX101" s="287" t="str">
        <f t="shared" si="462"/>
        <v xml:space="preserve"> </v>
      </c>
      <c r="HY101" s="287">
        <f t="shared" si="462"/>
        <v>0.72035371851557461</v>
      </c>
      <c r="HZ101" s="287" t="str">
        <f t="shared" si="462"/>
        <v xml:space="preserve"> </v>
      </c>
      <c r="IA101" s="287">
        <f t="shared" si="462"/>
        <v>0.84826106481712482</v>
      </c>
      <c r="IB101" s="287">
        <f t="shared" si="462"/>
        <v>0.87482105932877363</v>
      </c>
      <c r="IC101" s="287" t="str">
        <f t="shared" si="462"/>
        <v xml:space="preserve"> </v>
      </c>
      <c r="ID101" s="287">
        <f t="shared" si="462"/>
        <v>1.9449149883932493</v>
      </c>
      <c r="IE101" s="287" t="str">
        <f t="shared" si="462"/>
        <v xml:space="preserve"> </v>
      </c>
      <c r="IF101" s="287" t="str">
        <f t="shared" si="462"/>
        <v xml:space="preserve"> </v>
      </c>
      <c r="IG101" s="287" t="str">
        <f t="shared" si="462"/>
        <v xml:space="preserve"> </v>
      </c>
      <c r="IH101" s="287">
        <f t="shared" si="462"/>
        <v>0.65962172713199163</v>
      </c>
      <c r="II101" s="287" t="str">
        <f t="shared" si="462"/>
        <v xml:space="preserve"> </v>
      </c>
      <c r="IJ101" s="287" t="str">
        <f t="shared" si="462"/>
        <v xml:space="preserve"> </v>
      </c>
      <c r="IK101" s="287">
        <f t="shared" si="462"/>
        <v>1.0273078571727843</v>
      </c>
      <c r="IL101" s="287">
        <f t="shared" si="462"/>
        <v>1.3096257492570393</v>
      </c>
      <c r="IM101" s="287">
        <f t="shared" si="462"/>
        <v>0.65333333333333332</v>
      </c>
      <c r="IN101" s="287" t="str">
        <f t="shared" si="462"/>
        <v xml:space="preserve"> </v>
      </c>
      <c r="IO101" s="287" t="str">
        <f t="shared" si="462"/>
        <v xml:space="preserve"> </v>
      </c>
      <c r="IP101" s="287" t="str">
        <f t="shared" si="462"/>
        <v xml:space="preserve"> </v>
      </c>
      <c r="IQ101" s="287" t="str">
        <f t="shared" si="462"/>
        <v xml:space="preserve"> </v>
      </c>
      <c r="IR101" s="287" t="str">
        <f t="shared" si="462"/>
        <v xml:space="preserve"> </v>
      </c>
      <c r="IS101" s="287" t="str">
        <f t="shared" si="462"/>
        <v xml:space="preserve"> </v>
      </c>
      <c r="IT101" s="287" t="str">
        <f t="shared" si="462"/>
        <v xml:space="preserve"> </v>
      </c>
      <c r="IU101" s="287">
        <f t="shared" si="462"/>
        <v>0.5527142216240466</v>
      </c>
      <c r="IV101" s="287">
        <f t="shared" si="462"/>
        <v>0.90858261112664251</v>
      </c>
      <c r="IW101" s="287">
        <f t="shared" si="462"/>
        <v>0.61239269814897646</v>
      </c>
      <c r="IX101" s="287" t="str">
        <f t="shared" si="462"/>
        <v xml:space="preserve"> </v>
      </c>
      <c r="IY101" s="287">
        <f t="shared" si="462"/>
        <v>0.94708770530618347</v>
      </c>
      <c r="IZ101" s="287" t="str">
        <f t="shared" si="462"/>
        <v xml:space="preserve"> </v>
      </c>
      <c r="JA101" s="287">
        <f t="shared" si="462"/>
        <v>1.3074565883554647</v>
      </c>
      <c r="JB101" s="287">
        <f t="shared" si="462"/>
        <v>1.2601033284729348</v>
      </c>
      <c r="JC101" s="287" t="str">
        <f t="shared" si="462"/>
        <v xml:space="preserve"> </v>
      </c>
      <c r="JD101" s="287">
        <f t="shared" si="462"/>
        <v>0.39924144126160294</v>
      </c>
      <c r="JE101" s="287" t="str">
        <f t="shared" si="462"/>
        <v xml:space="preserve"> </v>
      </c>
      <c r="JF101" s="287" t="str">
        <f t="shared" si="462"/>
        <v xml:space="preserve"> </v>
      </c>
      <c r="JG101" s="287" t="str">
        <f t="shared" si="462"/>
        <v xml:space="preserve"> </v>
      </c>
      <c r="JH101" s="287">
        <f t="shared" ref="JH101:LS101" si="463">IF(JH15&gt;0,IF(JH29&gt;0,JH15/JH29*1000," ")," ")</f>
        <v>1.3947433672204315</v>
      </c>
      <c r="JI101" s="287">
        <f t="shared" si="463"/>
        <v>1.1728395061728394</v>
      </c>
      <c r="JJ101" s="287" t="str">
        <f t="shared" si="463"/>
        <v xml:space="preserve"> </v>
      </c>
      <c r="JK101" s="287" t="str">
        <f t="shared" si="463"/>
        <v xml:space="preserve"> </v>
      </c>
      <c r="JL101" s="287">
        <f t="shared" si="463"/>
        <v>0.95057034220532322</v>
      </c>
      <c r="JM101" s="287" t="str">
        <f t="shared" si="463"/>
        <v xml:space="preserve"> </v>
      </c>
      <c r="JN101" s="287" t="str">
        <f t="shared" si="463"/>
        <v xml:space="preserve"> </v>
      </c>
      <c r="JO101" s="287" t="str">
        <f t="shared" si="463"/>
        <v xml:space="preserve"> </v>
      </c>
      <c r="JP101" s="287" t="str">
        <f t="shared" si="463"/>
        <v xml:space="preserve"> </v>
      </c>
      <c r="JQ101" s="287" t="str">
        <f t="shared" si="463"/>
        <v xml:space="preserve"> </v>
      </c>
      <c r="JR101" s="287">
        <f t="shared" si="463"/>
        <v>1.3829558376102524</v>
      </c>
      <c r="JS101" s="287" t="str">
        <f t="shared" si="463"/>
        <v xml:space="preserve"> </v>
      </c>
      <c r="JT101" s="287">
        <f t="shared" si="463"/>
        <v>0.58805880588058812</v>
      </c>
      <c r="JU101" s="287">
        <f t="shared" si="463"/>
        <v>5.5091819699499167</v>
      </c>
      <c r="JV101" s="287" t="str">
        <f t="shared" si="463"/>
        <v xml:space="preserve"> </v>
      </c>
      <c r="JW101" s="287" t="str">
        <f t="shared" si="463"/>
        <v xml:space="preserve"> </v>
      </c>
      <c r="JX101" s="287" t="str">
        <f t="shared" si="463"/>
        <v xml:space="preserve"> </v>
      </c>
      <c r="JY101" s="287" t="str">
        <f t="shared" si="463"/>
        <v xml:space="preserve"> </v>
      </c>
      <c r="JZ101" s="287">
        <f t="shared" si="463"/>
        <v>0.30272824602207699</v>
      </c>
      <c r="KA101" s="287">
        <f t="shared" si="463"/>
        <v>0.2654550120118393</v>
      </c>
      <c r="KB101" s="287">
        <f t="shared" si="463"/>
        <v>0.59052631578947368</v>
      </c>
      <c r="KC101" s="287" t="str">
        <f t="shared" si="463"/>
        <v xml:space="preserve"> </v>
      </c>
      <c r="KD101" s="287" t="str">
        <f t="shared" si="463"/>
        <v xml:space="preserve"> </v>
      </c>
      <c r="KE101" s="287" t="str">
        <f t="shared" si="463"/>
        <v xml:space="preserve"> </v>
      </c>
      <c r="KF101" s="287" t="str">
        <f t="shared" si="463"/>
        <v xml:space="preserve"> </v>
      </c>
      <c r="KG101" s="287" t="str">
        <f t="shared" si="463"/>
        <v xml:space="preserve"> </v>
      </c>
      <c r="KH101" s="287">
        <f t="shared" si="463"/>
        <v>1.3243060257278267</v>
      </c>
      <c r="KI101" s="287" t="str">
        <f t="shared" si="463"/>
        <v xml:space="preserve"> </v>
      </c>
      <c r="KJ101" s="287" t="str">
        <f t="shared" si="463"/>
        <v xml:space="preserve"> </v>
      </c>
      <c r="KK101" s="287">
        <f t="shared" si="463"/>
        <v>0.65189048239895697</v>
      </c>
      <c r="KL101" s="287">
        <f t="shared" si="463"/>
        <v>1.3918581306043569</v>
      </c>
      <c r="KM101" s="287">
        <f t="shared" si="463"/>
        <v>0.52286777596653644</v>
      </c>
      <c r="KN101" s="287" t="str">
        <f t="shared" si="463"/>
        <v xml:space="preserve"> </v>
      </c>
      <c r="KO101" s="287" t="str">
        <f t="shared" si="463"/>
        <v xml:space="preserve"> </v>
      </c>
      <c r="KP101" s="287">
        <f t="shared" si="463"/>
        <v>0.34020891347353305</v>
      </c>
      <c r="KQ101" s="287" t="str">
        <f t="shared" si="463"/>
        <v xml:space="preserve"> </v>
      </c>
      <c r="KR101" s="287">
        <f t="shared" si="463"/>
        <v>0.44235657678313312</v>
      </c>
      <c r="KS101" s="287" t="str">
        <f t="shared" si="463"/>
        <v xml:space="preserve"> </v>
      </c>
      <c r="KT101" s="287" t="str">
        <f t="shared" si="463"/>
        <v xml:space="preserve"> </v>
      </c>
      <c r="KU101" s="287">
        <f t="shared" si="463"/>
        <v>1.0805419333388744</v>
      </c>
      <c r="KV101" s="287" t="str">
        <f t="shared" si="463"/>
        <v xml:space="preserve"> </v>
      </c>
      <c r="KW101" s="287" t="str">
        <f t="shared" si="463"/>
        <v xml:space="preserve"> </v>
      </c>
      <c r="KX101" s="287" t="str">
        <f t="shared" si="463"/>
        <v xml:space="preserve"> </v>
      </c>
      <c r="KY101" s="287">
        <f t="shared" si="463"/>
        <v>0.83811129848229349</v>
      </c>
      <c r="KZ101" s="287" t="str">
        <f t="shared" si="463"/>
        <v xml:space="preserve"> </v>
      </c>
      <c r="LA101" s="287" t="str">
        <f t="shared" si="463"/>
        <v xml:space="preserve"> </v>
      </c>
      <c r="LB101" s="287" t="str">
        <f t="shared" si="463"/>
        <v xml:space="preserve"> </v>
      </c>
      <c r="LC101" s="287" t="str">
        <f t="shared" si="463"/>
        <v xml:space="preserve"> </v>
      </c>
      <c r="LD101" s="287">
        <f t="shared" si="463"/>
        <v>1.1413609843588648</v>
      </c>
      <c r="LE101" s="287">
        <f t="shared" si="463"/>
        <v>0.8218079775506113</v>
      </c>
      <c r="LF101" s="287">
        <f t="shared" si="463"/>
        <v>0.69743112867604318</v>
      </c>
      <c r="LG101" s="287">
        <f t="shared" si="463"/>
        <v>1.1895321173671689</v>
      </c>
      <c r="LH101" s="287" t="str">
        <f t="shared" si="463"/>
        <v xml:space="preserve"> </v>
      </c>
      <c r="LI101" s="287" t="str">
        <f t="shared" si="463"/>
        <v xml:space="preserve"> </v>
      </c>
      <c r="LJ101" s="287">
        <f t="shared" si="463"/>
        <v>0.49403301871483618</v>
      </c>
      <c r="LK101" s="287" t="str">
        <f t="shared" si="463"/>
        <v xml:space="preserve"> </v>
      </c>
      <c r="LL101" s="287" t="str">
        <f t="shared" si="463"/>
        <v xml:space="preserve"> </v>
      </c>
      <c r="LM101" s="287" t="str">
        <f t="shared" si="463"/>
        <v xml:space="preserve"> </v>
      </c>
      <c r="LN101" s="287">
        <f t="shared" si="463"/>
        <v>2.267254369041416</v>
      </c>
      <c r="LO101" s="287" t="str">
        <f t="shared" si="463"/>
        <v xml:space="preserve"> </v>
      </c>
      <c r="LP101" s="287">
        <f t="shared" si="463"/>
        <v>0.98176718092566628</v>
      </c>
      <c r="LQ101" s="287" t="str">
        <f t="shared" si="463"/>
        <v xml:space="preserve"> </v>
      </c>
      <c r="LR101" s="287" t="str">
        <f t="shared" si="463"/>
        <v xml:space="preserve"> </v>
      </c>
      <c r="LS101" s="287" t="str">
        <f t="shared" si="463"/>
        <v xml:space="preserve"> </v>
      </c>
      <c r="LT101" s="287">
        <f t="shared" ref="LT101:MP101" si="464">IF(LT15&gt;0,IF(LT29&gt;0,LT15/LT29*1000," ")," ")</f>
        <v>0.91669754832166328</v>
      </c>
      <c r="LU101" s="287" t="str">
        <f t="shared" si="464"/>
        <v xml:space="preserve"> </v>
      </c>
      <c r="LV101" s="287">
        <f t="shared" si="464"/>
        <v>0.58749196355332878</v>
      </c>
      <c r="LW101" s="287">
        <f t="shared" si="464"/>
        <v>1.3336162216227685</v>
      </c>
      <c r="LX101" s="287" t="str">
        <f t="shared" si="464"/>
        <v xml:space="preserve"> </v>
      </c>
      <c r="LY101" s="287" t="str">
        <f t="shared" si="464"/>
        <v xml:space="preserve"> </v>
      </c>
      <c r="LZ101" s="287" t="str">
        <f t="shared" si="464"/>
        <v xml:space="preserve"> </v>
      </c>
      <c r="MA101" s="287">
        <f t="shared" si="464"/>
        <v>1.305865857793499</v>
      </c>
      <c r="MB101" s="287" t="str">
        <f t="shared" si="464"/>
        <v xml:space="preserve"> </v>
      </c>
      <c r="MC101" s="287">
        <f t="shared" si="464"/>
        <v>0.33697632058287796</v>
      </c>
      <c r="MD101" s="287" t="str">
        <f t="shared" si="464"/>
        <v xml:space="preserve"> </v>
      </c>
      <c r="ME101" s="287">
        <f t="shared" si="464"/>
        <v>0.62594135711910492</v>
      </c>
      <c r="MF101" s="287" t="str">
        <f t="shared" si="464"/>
        <v xml:space="preserve"> </v>
      </c>
      <c r="MG101" s="287" t="str">
        <f t="shared" si="464"/>
        <v xml:space="preserve"> </v>
      </c>
      <c r="MH101" s="287" t="str">
        <f t="shared" si="464"/>
        <v xml:space="preserve"> </v>
      </c>
      <c r="MI101" s="287">
        <f t="shared" si="464"/>
        <v>1.2934642014760709</v>
      </c>
      <c r="MJ101" s="287" t="str">
        <f t="shared" si="464"/>
        <v xml:space="preserve"> </v>
      </c>
      <c r="MK101" s="287">
        <f t="shared" si="464"/>
        <v>1.1878301869665462</v>
      </c>
      <c r="ML101" s="287">
        <f t="shared" si="464"/>
        <v>1.2411225263738537</v>
      </c>
      <c r="MM101" s="287" t="str">
        <f t="shared" si="464"/>
        <v xml:space="preserve"> </v>
      </c>
      <c r="MN101" s="287" t="str">
        <f t="shared" si="464"/>
        <v xml:space="preserve"> </v>
      </c>
      <c r="MO101" s="287" t="str">
        <f t="shared" si="464"/>
        <v xml:space="preserve"> </v>
      </c>
      <c r="MP101" s="287">
        <f t="shared" si="464"/>
        <v>0.61646433990895289</v>
      </c>
      <c r="MR101" s="348">
        <f t="shared" si="50"/>
        <v>5.6425028954949073E-2</v>
      </c>
      <c r="MS101" s="348">
        <f t="shared" si="51"/>
        <v>9.4272920103700208</v>
      </c>
      <c r="MT101" s="286">
        <f t="shared" si="52"/>
        <v>0.87400057869221892</v>
      </c>
      <c r="MU101" s="772">
        <f t="shared" si="53"/>
        <v>100</v>
      </c>
    </row>
    <row r="102" spans="1:359" s="99" customFormat="1" ht="29" x14ac:dyDescent="0.35">
      <c r="A102" s="101" t="s">
        <v>261</v>
      </c>
      <c r="B102" s="102"/>
      <c r="C102" s="102" t="s">
        <v>1</v>
      </c>
      <c r="D102" s="69" t="s">
        <v>65</v>
      </c>
      <c r="E102" s="286">
        <f t="shared" si="15"/>
        <v>4871.4699436478277</v>
      </c>
      <c r="F102" s="352"/>
      <c r="G102" s="731">
        <f t="shared" ref="G102:M102" si="465">IF(G36&gt;0,IF(G35&gt;0,G35/G36," ")," ")</f>
        <v>8757.9654239680112</v>
      </c>
      <c r="H102" s="912" t="str">
        <f t="shared" ref="H102" si="466">IF(H36&gt;0,IF(H35&gt;0,H35/H36," ")," ")</f>
        <v xml:space="preserve"> </v>
      </c>
      <c r="I102" s="861">
        <f t="shared" ref="I102" si="467">IF(I36&gt;0,IF(I35&gt;0,I35/I36," ")," ")</f>
        <v>3312.0471464019852</v>
      </c>
      <c r="J102" s="777" t="str">
        <f t="shared" ref="J102:L102" si="468">IF(J36&gt;0,IF(J35&gt;0,J35/J36," ")," ")</f>
        <v xml:space="preserve"> </v>
      </c>
      <c r="K102" s="777">
        <f t="shared" ref="K102" si="469">IF(K36&gt;0,IF(K35&gt;0,K35/K36," ")," ")</f>
        <v>248.77777777777777</v>
      </c>
      <c r="L102" s="777">
        <f t="shared" si="468"/>
        <v>11792.349726775956</v>
      </c>
      <c r="M102" s="731">
        <f t="shared" si="465"/>
        <v>4985.0376220806793</v>
      </c>
      <c r="N102" s="731" t="str">
        <f t="shared" ref="N102:Y102" si="470">IF(N36&gt;0,IF(N35&gt;0,N35/N36," ")," ")</f>
        <v xml:space="preserve"> </v>
      </c>
      <c r="O102" s="777">
        <f t="shared" ref="O102:Q102" si="471">IF(O36&gt;0,IF(O35&gt;0,O35/O36," ")," ")</f>
        <v>14205.59693877551</v>
      </c>
      <c r="P102" s="861">
        <f t="shared" si="471"/>
        <v>7904.1394658753707</v>
      </c>
      <c r="Q102" s="861">
        <f t="shared" si="471"/>
        <v>11407.975708502025</v>
      </c>
      <c r="R102" s="861">
        <f t="shared" ref="R102" si="472">IF(R36&gt;0,IF(R35&gt;0,R35/R36," ")," ")</f>
        <v>16478.8125</v>
      </c>
      <c r="S102" s="731" t="str">
        <f t="shared" ref="S102" si="473">IF(S36&gt;0,IF(S35&gt;0,S35/S36," ")," ")</f>
        <v xml:space="preserve"> </v>
      </c>
      <c r="T102" s="731">
        <f t="shared" si="470"/>
        <v>4702.0714340071345</v>
      </c>
      <c r="U102" s="861"/>
      <c r="V102" s="674">
        <f t="shared" si="470"/>
        <v>3644.0057007125893</v>
      </c>
      <c r="W102" s="815">
        <f t="shared" ref="W102" si="474">IF(W36&gt;0,IF(W35&gt;0,W35/W36," ")," ")</f>
        <v>6060.606060606061</v>
      </c>
      <c r="X102" s="674" t="str">
        <f t="shared" si="470"/>
        <v xml:space="preserve"> </v>
      </c>
      <c r="Y102" s="731">
        <f t="shared" si="470"/>
        <v>3725.2016836197827</v>
      </c>
      <c r="Z102" s="731">
        <f t="shared" ref="Z102:AB102" si="475">IF(Z36&gt;0,IF(Z35&gt;0,Z35/Z36," ")," ")</f>
        <v>6477.3041142857137</v>
      </c>
      <c r="AA102" s="777">
        <f t="shared" si="475"/>
        <v>22215.495726495727</v>
      </c>
      <c r="AB102" s="912" t="str">
        <f t="shared" si="475"/>
        <v xml:space="preserve"> </v>
      </c>
      <c r="AC102" s="777">
        <f t="shared" ref="AC102" si="476">IF(AC36&gt;0,IF(AC35&gt;0,AC35/AC36," ")," ")</f>
        <v>2872.2836519703474</v>
      </c>
      <c r="AD102" s="291">
        <f t="shared" ref="AD102:BQ102" si="477">IF(AD36&gt;0,IF(AD35&gt;0,AD35/AD36," ")," ")</f>
        <v>1397.7338964773544</v>
      </c>
      <c r="AE102" s="291">
        <f t="shared" ref="AE102:AH102" si="478">IF(AE36&gt;0,IF(AE35&gt;0,AE35/AE36," ")," ")</f>
        <v>4766.17</v>
      </c>
      <c r="AF102" s="674" t="str">
        <f>IF(AF36&gt;0,IF(AF35&gt;0,AF35/AF36," ")," ")</f>
        <v xml:space="preserve"> </v>
      </c>
      <c r="AG102" s="777" t="str">
        <f t="shared" ref="AG102" si="479">IF(AG36&gt;0,IF(AG35&gt;0,AG35/AG36," ")," ")</f>
        <v xml:space="preserve"> </v>
      </c>
      <c r="AH102" s="645">
        <f t="shared" si="478"/>
        <v>25072.101010101011</v>
      </c>
      <c r="AI102" s="291" t="str">
        <f t="shared" ref="AI102:AJ102" si="480">IF(AI36&gt;0,IF(AI35&gt;0,AI35/AI36," ")," ")</f>
        <v xml:space="preserve"> </v>
      </c>
      <c r="AJ102" s="291">
        <f t="shared" si="480"/>
        <v>13008.894444444444</v>
      </c>
      <c r="AK102" s="731">
        <f>IF(AK36&gt;0,IF(AK35&gt;0,AK35/AK36," ")," ")</f>
        <v>6227.0250530785561</v>
      </c>
      <c r="AL102" s="291" t="str">
        <f t="shared" si="477"/>
        <v xml:space="preserve"> </v>
      </c>
      <c r="AM102" s="291" t="str">
        <f t="shared" ref="AM102:AR102" si="481">IF(AM36&gt;0,IF(AM35&gt;0,AM35/AM36," ")," ")</f>
        <v xml:space="preserve"> </v>
      </c>
      <c r="AN102" s="291" t="str">
        <f t="shared" si="481"/>
        <v xml:space="preserve"> </v>
      </c>
      <c r="AO102" s="591">
        <f t="shared" ref="AO102:AP102" si="482">IF(AO36&gt;0,IF(AO35&gt;0,AO35/AO36," ")," ")</f>
        <v>29255.102564102563</v>
      </c>
      <c r="AP102" s="861">
        <f t="shared" si="482"/>
        <v>7029.1865443425077</v>
      </c>
      <c r="AQ102" s="291">
        <f t="shared" ref="AQ102" si="483">IF(AQ36&gt;0,IF(AQ35&gt;0,AQ35/AQ36," ")," ")</f>
        <v>2708.7162872343883</v>
      </c>
      <c r="AR102" s="291">
        <f t="shared" si="481"/>
        <v>1438.5040163934425</v>
      </c>
      <c r="AS102" s="567">
        <f>IF(AS36&gt;0,IF(AS35&gt;0,AS35/AS36," ")," ")</f>
        <v>12025.65991902834</v>
      </c>
      <c r="AT102" s="291">
        <f t="shared" ref="AT102:AU102" si="484">IF(AT36&gt;0,IF(AT35&gt;0,AT35/AT36," ")," ")</f>
        <v>1702.9328287606434</v>
      </c>
      <c r="AU102" s="645">
        <f t="shared" si="484"/>
        <v>15833.333333333334</v>
      </c>
      <c r="AV102" s="567">
        <f t="shared" ref="AV102:AX102" si="485">IF(AV36&gt;0,IF(AV35&gt;0,AV35/AV36," ")," ")</f>
        <v>3803.6370267048164</v>
      </c>
      <c r="AW102" s="731">
        <f t="shared" si="485"/>
        <v>10392.130907846538</v>
      </c>
      <c r="AX102" s="731">
        <f t="shared" si="485"/>
        <v>22340.34143276079</v>
      </c>
      <c r="AY102" s="462">
        <f t="shared" si="477"/>
        <v>3818.6125551408213</v>
      </c>
      <c r="AZ102" s="540">
        <f t="shared" ref="AZ102" si="486">IF(AZ36&gt;0,IF(AZ35&gt;0,AZ35/AZ36," ")," ")</f>
        <v>8682.24</v>
      </c>
      <c r="BA102" s="291">
        <f t="shared" si="477"/>
        <v>6708.0979643765904</v>
      </c>
      <c r="BB102" s="291">
        <f t="shared" si="477"/>
        <v>2905.3455066048341</v>
      </c>
      <c r="BC102" s="291">
        <f t="shared" ref="BC102:BF102" si="487">IF(BC36&gt;0,IF(BC35&gt;0,BC35/BC36," ")," ")</f>
        <v>7090.1445086705198</v>
      </c>
      <c r="BD102" s="674">
        <f t="shared" ref="BD102" si="488">IF(BD36&gt;0,IF(BD35&gt;0,BD35/BD36," ")," ")</f>
        <v>18560.621739130434</v>
      </c>
      <c r="BE102" s="291">
        <f t="shared" si="487"/>
        <v>2626.2251720747295</v>
      </c>
      <c r="BF102" s="777" t="str">
        <f t="shared" si="487"/>
        <v xml:space="preserve"> </v>
      </c>
      <c r="BG102" s="291">
        <f t="shared" si="477"/>
        <v>8210.5914221218954</v>
      </c>
      <c r="BH102" s="291" t="str">
        <f t="shared" si="477"/>
        <v xml:space="preserve"> </v>
      </c>
      <c r="BI102" s="291">
        <f t="shared" si="477"/>
        <v>1490.9151291512915</v>
      </c>
      <c r="BJ102" s="291" t="str">
        <f t="shared" si="477"/>
        <v xml:space="preserve"> </v>
      </c>
      <c r="BK102" s="291" t="str">
        <f t="shared" si="477"/>
        <v xml:space="preserve"> </v>
      </c>
      <c r="BL102" s="291" t="str">
        <f t="shared" si="477"/>
        <v xml:space="preserve"> </v>
      </c>
      <c r="BM102" s="291" t="str">
        <f t="shared" si="477"/>
        <v xml:space="preserve"> </v>
      </c>
      <c r="BN102" s="291" t="str">
        <f t="shared" si="477"/>
        <v xml:space="preserve"> </v>
      </c>
      <c r="BO102" s="291">
        <f t="shared" si="477"/>
        <v>1421.0319233838786</v>
      </c>
      <c r="BP102" s="861">
        <f t="shared" si="477"/>
        <v>6890.4303405572755</v>
      </c>
      <c r="BQ102" s="291" t="str">
        <f t="shared" si="477"/>
        <v xml:space="preserve"> </v>
      </c>
      <c r="BR102" s="291">
        <f t="shared" ref="BR102" si="489">IF(BR36&gt;0,IF(BR35&gt;0,BR35/BR36," ")," ")</f>
        <v>2089.0848214285716</v>
      </c>
      <c r="BS102" s="291">
        <f t="shared" ref="BS102:EH102" si="490">IF(BS36&gt;0,IF(BS35&gt;0,BS35/BS36," ")," ")</f>
        <v>1209.3870656370657</v>
      </c>
      <c r="BT102" s="291" t="str">
        <f t="shared" si="490"/>
        <v xml:space="preserve"> </v>
      </c>
      <c r="BU102" s="291" t="str">
        <f t="shared" si="490"/>
        <v xml:space="preserve"> </v>
      </c>
      <c r="BV102" s="291" t="str">
        <f t="shared" ref="BV102" si="491">IF(BV36&gt;0,IF(BV35&gt;0,BV35/BV36," ")," ")</f>
        <v xml:space="preserve"> </v>
      </c>
      <c r="BW102" s="291" t="str">
        <f t="shared" si="490"/>
        <v xml:space="preserve"> </v>
      </c>
      <c r="BX102" s="291" t="str">
        <f t="shared" si="490"/>
        <v xml:space="preserve"> </v>
      </c>
      <c r="BY102" s="291">
        <f t="shared" si="490"/>
        <v>2630.1697674418606</v>
      </c>
      <c r="BZ102" s="291">
        <f t="shared" si="490"/>
        <v>8334.9904761904763</v>
      </c>
      <c r="CA102" s="291" t="str">
        <f t="shared" si="490"/>
        <v xml:space="preserve"> </v>
      </c>
      <c r="CB102" s="291">
        <f t="shared" si="490"/>
        <v>1733.155933171498</v>
      </c>
      <c r="CC102" s="291" t="str">
        <f t="shared" si="490"/>
        <v xml:space="preserve"> </v>
      </c>
      <c r="CD102" s="291">
        <f t="shared" si="490"/>
        <v>4615.2976758993946</v>
      </c>
      <c r="CE102" s="291" t="str">
        <f t="shared" si="490"/>
        <v xml:space="preserve"> </v>
      </c>
      <c r="CF102" s="567">
        <f>IF(CF36&gt;0,IF(CF35&gt;0,CF35/CF36," ")," ")</f>
        <v>2784.5601898582072</v>
      </c>
      <c r="CG102" s="291">
        <f t="shared" si="490"/>
        <v>13513.513513513513</v>
      </c>
      <c r="CH102" s="291" t="str">
        <f t="shared" si="490"/>
        <v xml:space="preserve"> </v>
      </c>
      <c r="CI102" s="291">
        <f t="shared" si="490"/>
        <v>2921.813051978696</v>
      </c>
      <c r="CJ102" s="291">
        <f t="shared" si="490"/>
        <v>5250.5006607513687</v>
      </c>
      <c r="CK102" s="291" t="str">
        <f t="shared" si="490"/>
        <v xml:space="preserve"> </v>
      </c>
      <c r="CL102" s="291">
        <f t="shared" si="490"/>
        <v>3670.325277826777</v>
      </c>
      <c r="CM102" s="291">
        <f t="shared" si="490"/>
        <v>15472.230434782608</v>
      </c>
      <c r="CN102" s="291" t="str">
        <f t="shared" si="490"/>
        <v xml:space="preserve"> </v>
      </c>
      <c r="CO102" s="291">
        <f t="shared" si="490"/>
        <v>5410.9080882352937</v>
      </c>
      <c r="CP102" s="291" t="str">
        <f t="shared" si="490"/>
        <v xml:space="preserve"> </v>
      </c>
      <c r="CQ102" s="291">
        <f t="shared" ref="CQ102" si="492">IF(CQ36&gt;0,IF(CQ35&gt;0,CQ35/CQ36," ")," ")</f>
        <v>1528.003701539061</v>
      </c>
      <c r="CR102" s="291">
        <f t="shared" si="490"/>
        <v>19463.087248322146</v>
      </c>
      <c r="CS102" s="291">
        <f t="shared" si="490"/>
        <v>67.762557077625573</v>
      </c>
      <c r="CT102" s="291">
        <f t="shared" si="490"/>
        <v>3914.1628524046437</v>
      </c>
      <c r="CU102" s="291" t="str">
        <f t="shared" si="490"/>
        <v xml:space="preserve"> </v>
      </c>
      <c r="CV102" s="777" t="str">
        <f t="shared" si="490"/>
        <v xml:space="preserve"> </v>
      </c>
      <c r="CW102" s="291">
        <f t="shared" si="490"/>
        <v>4863.9119638826187</v>
      </c>
      <c r="CX102" s="291">
        <f t="shared" si="490"/>
        <v>3494.2380073800737</v>
      </c>
      <c r="CY102" s="291" t="str">
        <f t="shared" si="490"/>
        <v xml:space="preserve"> </v>
      </c>
      <c r="CZ102" s="291" t="str">
        <f t="shared" si="490"/>
        <v xml:space="preserve"> </v>
      </c>
      <c r="DA102" s="291" t="str">
        <f t="shared" si="490"/>
        <v xml:space="preserve"> </v>
      </c>
      <c r="DB102" s="291">
        <f t="shared" si="490"/>
        <v>985.8387506538146</v>
      </c>
      <c r="DC102" s="291" t="str">
        <f t="shared" si="490"/>
        <v xml:space="preserve"> </v>
      </c>
      <c r="DD102" s="291" t="str">
        <f t="shared" si="490"/>
        <v xml:space="preserve"> </v>
      </c>
      <c r="DE102" s="291" t="str">
        <f t="shared" si="490"/>
        <v xml:space="preserve"> </v>
      </c>
      <c r="DF102" s="291" t="str">
        <f t="shared" si="490"/>
        <v xml:space="preserve"> </v>
      </c>
      <c r="DG102" s="861">
        <f t="shared" ref="DG102" si="493">IF(DG36&gt;0,IF(DG35&gt;0,DG35/DG36," ")," ")</f>
        <v>6916.3034055727558</v>
      </c>
      <c r="DH102" s="291" t="str">
        <f t="shared" si="490"/>
        <v xml:space="preserve"> </v>
      </c>
      <c r="DI102" s="291" t="str">
        <f t="shared" si="490"/>
        <v xml:space="preserve"> </v>
      </c>
      <c r="DJ102" s="291">
        <f t="shared" si="490"/>
        <v>2.5510204081632654E-2</v>
      </c>
      <c r="DK102" s="291" t="str">
        <f t="shared" si="490"/>
        <v xml:space="preserve"> </v>
      </c>
      <c r="DL102" s="291" t="str">
        <f t="shared" si="490"/>
        <v xml:space="preserve"> </v>
      </c>
      <c r="DM102" s="291" t="str">
        <f t="shared" si="490"/>
        <v xml:space="preserve"> </v>
      </c>
      <c r="DN102" s="291">
        <f t="shared" si="490"/>
        <v>461.35545023696682</v>
      </c>
      <c r="DO102" s="291" t="str">
        <f t="shared" si="490"/>
        <v xml:space="preserve"> </v>
      </c>
      <c r="DP102" s="291" t="str">
        <f t="shared" si="490"/>
        <v xml:space="preserve"> </v>
      </c>
      <c r="DQ102" s="291" t="str">
        <f t="shared" si="490"/>
        <v xml:space="preserve"> </v>
      </c>
      <c r="DR102" s="291" t="str">
        <f t="shared" si="490"/>
        <v xml:space="preserve"> </v>
      </c>
      <c r="DS102" s="291">
        <f t="shared" si="490"/>
        <v>3272.6406101048619</v>
      </c>
      <c r="DT102" s="291">
        <f t="shared" si="490"/>
        <v>507.74872912127813</v>
      </c>
      <c r="DU102" s="291" t="str">
        <f t="shared" si="490"/>
        <v xml:space="preserve"> </v>
      </c>
      <c r="DV102" s="291" t="str">
        <f t="shared" si="490"/>
        <v xml:space="preserve"> </v>
      </c>
      <c r="DW102" s="291">
        <f t="shared" si="490"/>
        <v>1604.9108391608393</v>
      </c>
      <c r="DX102" s="291" t="str">
        <f t="shared" si="490"/>
        <v xml:space="preserve"> </v>
      </c>
      <c r="DY102" s="291" t="str">
        <f t="shared" si="490"/>
        <v xml:space="preserve"> </v>
      </c>
      <c r="DZ102" s="291" t="str">
        <f t="shared" si="490"/>
        <v xml:space="preserve"> </v>
      </c>
      <c r="EA102" s="291">
        <f t="shared" si="490"/>
        <v>6194.300998573467</v>
      </c>
      <c r="EB102" s="291" t="str">
        <f t="shared" si="490"/>
        <v xml:space="preserve"> </v>
      </c>
      <c r="EC102" s="291" t="str">
        <f t="shared" si="490"/>
        <v xml:space="preserve"> </v>
      </c>
      <c r="ED102" s="291">
        <f t="shared" si="490"/>
        <v>3055.5705080545231</v>
      </c>
      <c r="EE102" s="291">
        <f t="shared" si="490"/>
        <v>13722.866242038217</v>
      </c>
      <c r="EF102" s="291">
        <f t="shared" si="490"/>
        <v>0.10743801652892562</v>
      </c>
      <c r="EG102" s="291" t="str">
        <f t="shared" si="490"/>
        <v xml:space="preserve"> </v>
      </c>
      <c r="EH102" s="291">
        <f t="shared" si="490"/>
        <v>2058.9863829787232</v>
      </c>
      <c r="EI102" s="291">
        <f t="shared" ref="EI102:GU102" si="494">IF(EI36&gt;0,IF(EI35&gt;0,EI35/EI36," ")," ")</f>
        <v>0.04</v>
      </c>
      <c r="EJ102" s="291" t="str">
        <f t="shared" si="494"/>
        <v xml:space="preserve"> </v>
      </c>
      <c r="EK102" s="291">
        <f t="shared" si="494"/>
        <v>2292.0801591813529</v>
      </c>
      <c r="EL102" s="291">
        <f t="shared" si="494"/>
        <v>2726.9165497896215</v>
      </c>
      <c r="EM102" s="291">
        <f t="shared" si="494"/>
        <v>197.38219895287958</v>
      </c>
      <c r="EN102" s="291" t="str">
        <f t="shared" si="494"/>
        <v xml:space="preserve"> </v>
      </c>
      <c r="EO102" s="291" t="str">
        <f t="shared" si="494"/>
        <v xml:space="preserve"> </v>
      </c>
      <c r="EP102" s="291" t="str">
        <f t="shared" si="494"/>
        <v xml:space="preserve"> </v>
      </c>
      <c r="EQ102" s="291" t="str">
        <f t="shared" si="494"/>
        <v xml:space="preserve"> </v>
      </c>
      <c r="ER102" s="291">
        <f t="shared" si="494"/>
        <v>1973.891976516634</v>
      </c>
      <c r="ES102" s="291">
        <f t="shared" si="494"/>
        <v>19127.516778523492</v>
      </c>
      <c r="ET102" s="291" t="str">
        <f t="shared" si="494"/>
        <v xml:space="preserve"> </v>
      </c>
      <c r="EU102" s="291">
        <f t="shared" si="494"/>
        <v>4437.079545454545</v>
      </c>
      <c r="EV102" s="291">
        <f t="shared" si="494"/>
        <v>2870.5363408521303</v>
      </c>
      <c r="EW102" s="291">
        <f t="shared" si="494"/>
        <v>3788.9898417985014</v>
      </c>
      <c r="EX102" s="291" t="str">
        <f t="shared" si="494"/>
        <v xml:space="preserve"> </v>
      </c>
      <c r="EY102" s="291" t="str">
        <f t="shared" si="494"/>
        <v xml:space="preserve"> </v>
      </c>
      <c r="EZ102" s="777" t="str">
        <f t="shared" ref="EZ102" si="495">IF(EZ36&gt;0,IF(EZ35&gt;0,EZ35/EZ36," ")," ")</f>
        <v xml:space="preserve"> </v>
      </c>
      <c r="FA102" s="291">
        <f t="shared" si="494"/>
        <v>5088.7246049661399</v>
      </c>
      <c r="FB102" s="291" t="str">
        <f t="shared" si="494"/>
        <v xml:space="preserve"> </v>
      </c>
      <c r="FC102" s="291" t="str">
        <f t="shared" si="494"/>
        <v xml:space="preserve"> </v>
      </c>
      <c r="FD102" s="291" t="str">
        <f t="shared" si="494"/>
        <v xml:space="preserve"> </v>
      </c>
      <c r="FE102" s="291" t="str">
        <f t="shared" si="494"/>
        <v xml:space="preserve"> </v>
      </c>
      <c r="FF102" s="291" t="str">
        <f t="shared" si="494"/>
        <v xml:space="preserve"> </v>
      </c>
      <c r="FG102" s="291">
        <f t="shared" si="494"/>
        <v>975.55196755782526</v>
      </c>
      <c r="FH102" s="291" t="str">
        <f t="shared" si="494"/>
        <v xml:space="preserve"> </v>
      </c>
      <c r="FI102" s="291" t="str">
        <f t="shared" si="494"/>
        <v xml:space="preserve"> </v>
      </c>
      <c r="FJ102" s="291">
        <f t="shared" si="494"/>
        <v>1</v>
      </c>
      <c r="FK102" s="291" t="str">
        <f t="shared" si="494"/>
        <v xml:space="preserve"> </v>
      </c>
      <c r="FL102" s="291" t="str">
        <f t="shared" si="494"/>
        <v xml:space="preserve"> </v>
      </c>
      <c r="FM102" s="291" t="str">
        <f t="shared" si="494"/>
        <v xml:space="preserve"> </v>
      </c>
      <c r="FN102" s="291" t="str">
        <f t="shared" si="494"/>
        <v xml:space="preserve"> </v>
      </c>
      <c r="FO102" s="291" t="str">
        <f t="shared" si="494"/>
        <v xml:space="preserve"> </v>
      </c>
      <c r="FP102" s="291" t="str">
        <f t="shared" si="494"/>
        <v xml:space="preserve"> </v>
      </c>
      <c r="FQ102" s="291" t="str">
        <f t="shared" si="494"/>
        <v xml:space="preserve"> </v>
      </c>
      <c r="FR102" s="291">
        <f t="shared" si="494"/>
        <v>2089.0848214285716</v>
      </c>
      <c r="FS102" s="291">
        <f t="shared" si="494"/>
        <v>3.8834951456310676E-2</v>
      </c>
      <c r="FT102" s="291">
        <f t="shared" si="494"/>
        <v>30406.604166666668</v>
      </c>
      <c r="FU102" s="291" t="str">
        <f t="shared" si="494"/>
        <v xml:space="preserve"> </v>
      </c>
      <c r="FV102" s="291">
        <f t="shared" si="494"/>
        <v>1952.0439760603695</v>
      </c>
      <c r="FW102" s="291">
        <f t="shared" si="494"/>
        <v>414.56310679611653</v>
      </c>
      <c r="FX102" s="291" t="str">
        <f t="shared" si="494"/>
        <v xml:space="preserve"> </v>
      </c>
      <c r="FY102" s="291" t="str">
        <f t="shared" si="494"/>
        <v xml:space="preserve"> </v>
      </c>
      <c r="FZ102" s="291">
        <f t="shared" si="494"/>
        <v>3289.9261414503135</v>
      </c>
      <c r="GA102" s="291" t="str">
        <f t="shared" si="494"/>
        <v xml:space="preserve"> </v>
      </c>
      <c r="GB102" s="291" t="str">
        <f t="shared" si="494"/>
        <v xml:space="preserve"> </v>
      </c>
      <c r="GC102" s="291" t="str">
        <f t="shared" si="494"/>
        <v xml:space="preserve"> </v>
      </c>
      <c r="GD102" s="291" t="str">
        <f t="shared" si="494"/>
        <v xml:space="preserve"> </v>
      </c>
      <c r="GE102" s="291" t="str">
        <f t="shared" si="494"/>
        <v xml:space="preserve"> </v>
      </c>
      <c r="GF102" s="291" t="str">
        <f t="shared" si="494"/>
        <v xml:space="preserve"> </v>
      </c>
      <c r="GG102" s="291" t="str">
        <f t="shared" si="494"/>
        <v xml:space="preserve"> </v>
      </c>
      <c r="GH102" s="291" t="str">
        <f t="shared" si="494"/>
        <v xml:space="preserve"> </v>
      </c>
      <c r="GI102" s="291" t="str">
        <f t="shared" si="494"/>
        <v xml:space="preserve"> </v>
      </c>
      <c r="GJ102" s="291">
        <f t="shared" si="494"/>
        <v>2791.1650144309197</v>
      </c>
      <c r="GK102" s="291">
        <f t="shared" si="494"/>
        <v>9940.7962234461047</v>
      </c>
      <c r="GL102" s="291">
        <f t="shared" si="494"/>
        <v>4402.1791044776119</v>
      </c>
      <c r="GM102" s="291" t="str">
        <f t="shared" si="494"/>
        <v xml:space="preserve"> </v>
      </c>
      <c r="GN102" s="291" t="str">
        <f t="shared" si="494"/>
        <v xml:space="preserve"> </v>
      </c>
      <c r="GO102" s="291">
        <f t="shared" si="494"/>
        <v>2537.0323404255319</v>
      </c>
      <c r="GP102" s="291">
        <f t="shared" si="494"/>
        <v>0.1</v>
      </c>
      <c r="GQ102" s="291" t="str">
        <f t="shared" si="494"/>
        <v xml:space="preserve"> </v>
      </c>
      <c r="GR102" s="291">
        <f t="shared" si="494"/>
        <v>2257.4542353610004</v>
      </c>
      <c r="GS102" s="291" t="str">
        <f t="shared" si="494"/>
        <v xml:space="preserve"> </v>
      </c>
      <c r="GT102" s="291" t="str">
        <f t="shared" si="494"/>
        <v xml:space="preserve"> </v>
      </c>
      <c r="GU102" s="291">
        <f t="shared" si="494"/>
        <v>1604.0679487179486</v>
      </c>
      <c r="GV102" s="291" t="str">
        <f t="shared" ref="GV102:JG102" si="496">IF(GV36&gt;0,IF(GV35&gt;0,GV35/GV36," ")," ")</f>
        <v xml:space="preserve"> </v>
      </c>
      <c r="GW102" s="291">
        <f t="shared" si="496"/>
        <v>638.93017127799737</v>
      </c>
      <c r="GX102" s="291">
        <f t="shared" si="496"/>
        <v>328.61500000000001</v>
      </c>
      <c r="GY102" s="291" t="str">
        <f t="shared" si="496"/>
        <v xml:space="preserve"> </v>
      </c>
      <c r="GZ102" s="291">
        <f t="shared" si="496"/>
        <v>1357.8909757214842</v>
      </c>
      <c r="HA102" s="291" t="str">
        <f t="shared" si="496"/>
        <v xml:space="preserve"> </v>
      </c>
      <c r="HB102" s="291" t="str">
        <f t="shared" si="496"/>
        <v xml:space="preserve"> </v>
      </c>
      <c r="HC102" s="291" t="str">
        <f t="shared" si="496"/>
        <v xml:space="preserve"> </v>
      </c>
      <c r="HD102" s="291" t="str">
        <f t="shared" si="496"/>
        <v xml:space="preserve"> </v>
      </c>
      <c r="HE102" s="291" t="str">
        <f t="shared" si="496"/>
        <v xml:space="preserve"> </v>
      </c>
      <c r="HF102" s="291">
        <f t="shared" si="496"/>
        <v>3416.1073825503354</v>
      </c>
      <c r="HG102" s="291">
        <f t="shared" si="496"/>
        <v>7119.972350230415</v>
      </c>
      <c r="HH102" s="291">
        <f t="shared" si="496"/>
        <v>3391.0113636363635</v>
      </c>
      <c r="HI102" s="291">
        <f t="shared" si="496"/>
        <v>4825.9660377358487</v>
      </c>
      <c r="HJ102" s="291">
        <f t="shared" si="496"/>
        <v>2086.7669172932333</v>
      </c>
      <c r="HK102" s="291" t="str">
        <f t="shared" si="496"/>
        <v xml:space="preserve"> </v>
      </c>
      <c r="HL102" s="291">
        <f t="shared" si="496"/>
        <v>2173.913043478261</v>
      </c>
      <c r="HM102" s="291" t="str">
        <f t="shared" si="496"/>
        <v xml:space="preserve"> </v>
      </c>
      <c r="HN102" s="291" t="str">
        <f t="shared" si="496"/>
        <v xml:space="preserve"> </v>
      </c>
      <c r="HO102" s="291">
        <f t="shared" si="496"/>
        <v>525.26322930800541</v>
      </c>
      <c r="HP102" s="291">
        <f t="shared" si="496"/>
        <v>2851.9385403329065</v>
      </c>
      <c r="HQ102" s="291">
        <f t="shared" si="496"/>
        <v>1460.5792682926829</v>
      </c>
      <c r="HR102" s="291">
        <f t="shared" si="496"/>
        <v>2485.6819029850744</v>
      </c>
      <c r="HS102" s="291" t="str">
        <f t="shared" si="496"/>
        <v xml:space="preserve"> </v>
      </c>
      <c r="HT102" s="291">
        <f t="shared" si="496"/>
        <v>6114.5214446952596</v>
      </c>
      <c r="HU102" s="291">
        <f t="shared" si="496"/>
        <v>1683.2647058823529</v>
      </c>
      <c r="HV102" s="291" t="str">
        <f t="shared" si="496"/>
        <v xml:space="preserve"> </v>
      </c>
      <c r="HW102" s="291">
        <f t="shared" si="496"/>
        <v>2088.4039497307003</v>
      </c>
      <c r="HX102" s="291" t="str">
        <f t="shared" si="496"/>
        <v xml:space="preserve"> </v>
      </c>
      <c r="HY102" s="291" t="str">
        <f t="shared" si="496"/>
        <v xml:space="preserve"> </v>
      </c>
      <c r="HZ102" s="291">
        <f t="shared" si="496"/>
        <v>2259.0882352941176</v>
      </c>
      <c r="IA102" s="291" t="str">
        <f t="shared" si="496"/>
        <v xml:space="preserve"> </v>
      </c>
      <c r="IB102" s="291">
        <f t="shared" si="496"/>
        <v>3430.5805658056579</v>
      </c>
      <c r="IC102" s="291">
        <f t="shared" si="496"/>
        <v>5981.9574898785422</v>
      </c>
      <c r="ID102" s="291">
        <f t="shared" si="496"/>
        <v>3266.6868686868688</v>
      </c>
      <c r="IE102" s="291" t="str">
        <f t="shared" si="496"/>
        <v xml:space="preserve"> </v>
      </c>
      <c r="IF102" s="291">
        <f t="shared" si="496"/>
        <v>875.70288753799389</v>
      </c>
      <c r="IG102" s="291">
        <f t="shared" si="496"/>
        <v>5873.9373801916936</v>
      </c>
      <c r="IH102" s="291">
        <f t="shared" si="496"/>
        <v>159.07207207207207</v>
      </c>
      <c r="II102" s="291">
        <f t="shared" si="496"/>
        <v>10367.833333333334</v>
      </c>
      <c r="IJ102" s="291" t="str">
        <f t="shared" si="496"/>
        <v xml:space="preserve"> </v>
      </c>
      <c r="IK102" s="291">
        <f t="shared" si="496"/>
        <v>1389.9075975359342</v>
      </c>
      <c r="IL102" s="291" t="str">
        <f t="shared" si="496"/>
        <v xml:space="preserve"> </v>
      </c>
      <c r="IM102" s="291" t="str">
        <f t="shared" si="496"/>
        <v xml:space="preserve"> </v>
      </c>
      <c r="IN102" s="291" t="str">
        <f t="shared" si="496"/>
        <v xml:space="preserve"> </v>
      </c>
      <c r="IO102" s="291">
        <f t="shared" si="496"/>
        <v>149.12536443148687</v>
      </c>
      <c r="IP102" s="291" t="str">
        <f t="shared" si="496"/>
        <v xml:space="preserve"> </v>
      </c>
      <c r="IQ102" s="291" t="str">
        <f t="shared" si="496"/>
        <v xml:space="preserve"> </v>
      </c>
      <c r="IR102" s="291" t="str">
        <f t="shared" si="496"/>
        <v xml:space="preserve"> </v>
      </c>
      <c r="IS102" s="291">
        <f t="shared" si="496"/>
        <v>1899.1131687242798</v>
      </c>
      <c r="IT102" s="291">
        <f t="shared" si="496"/>
        <v>647.90107913669067</v>
      </c>
      <c r="IU102" s="291" t="str">
        <f t="shared" si="496"/>
        <v xml:space="preserve"> </v>
      </c>
      <c r="IV102" s="291">
        <f t="shared" si="496"/>
        <v>2368.4463414634147</v>
      </c>
      <c r="IW102" s="291">
        <f t="shared" si="496"/>
        <v>6434.0822041553747</v>
      </c>
      <c r="IX102" s="291">
        <f t="shared" si="496"/>
        <v>1359.8092307692307</v>
      </c>
      <c r="IY102" s="291">
        <f t="shared" si="496"/>
        <v>6948.2718446601939</v>
      </c>
      <c r="IZ102" s="291">
        <f t="shared" si="496"/>
        <v>1445.710407239819</v>
      </c>
      <c r="JA102" s="291">
        <f t="shared" si="496"/>
        <v>2.9154518950437316E-2</v>
      </c>
      <c r="JB102" s="291" t="str">
        <f t="shared" si="496"/>
        <v xml:space="preserve"> </v>
      </c>
      <c r="JC102" s="291" t="str">
        <f t="shared" si="496"/>
        <v xml:space="preserve"> </v>
      </c>
      <c r="JD102" s="291">
        <f t="shared" si="496"/>
        <v>2535.9383561643835</v>
      </c>
      <c r="JE102" s="291">
        <f t="shared" si="496"/>
        <v>71.316806416332483</v>
      </c>
      <c r="JF102" s="291">
        <f t="shared" si="496"/>
        <v>16729.833333333332</v>
      </c>
      <c r="JG102" s="291">
        <f t="shared" si="496"/>
        <v>3333.3333333333335</v>
      </c>
      <c r="JH102" s="291">
        <f t="shared" ref="JH102:LS102" si="497">IF(JH36&gt;0,IF(JH35&gt;0,JH35/JH36," ")," ")</f>
        <v>1448.2200520833333</v>
      </c>
      <c r="JI102" s="291" t="str">
        <f t="shared" si="497"/>
        <v xml:space="preserve"> </v>
      </c>
      <c r="JJ102" s="291" t="str">
        <f t="shared" si="497"/>
        <v xml:space="preserve"> </v>
      </c>
      <c r="JK102" s="291" t="str">
        <f t="shared" si="497"/>
        <v xml:space="preserve"> </v>
      </c>
      <c r="JL102" s="291">
        <f t="shared" si="497"/>
        <v>593.02083333333337</v>
      </c>
      <c r="JM102" s="291">
        <f t="shared" si="497"/>
        <v>6837.5277777777774</v>
      </c>
      <c r="JN102" s="291" t="str">
        <f t="shared" si="497"/>
        <v xml:space="preserve"> </v>
      </c>
      <c r="JO102" s="291">
        <f t="shared" si="497"/>
        <v>443.10344827586209</v>
      </c>
      <c r="JP102" s="291" t="str">
        <f t="shared" si="497"/>
        <v xml:space="preserve"> </v>
      </c>
      <c r="JQ102" s="291" t="str">
        <f t="shared" si="497"/>
        <v xml:space="preserve"> </v>
      </c>
      <c r="JR102" s="291" t="str">
        <f t="shared" si="497"/>
        <v xml:space="preserve"> </v>
      </c>
      <c r="JS102" s="291" t="str">
        <f t="shared" si="497"/>
        <v xml:space="preserve"> </v>
      </c>
      <c r="JT102" s="291">
        <f t="shared" si="497"/>
        <v>6065.5382352941178</v>
      </c>
      <c r="JU102" s="291" t="str">
        <f t="shared" si="497"/>
        <v xml:space="preserve"> </v>
      </c>
      <c r="JV102" s="291" t="str">
        <f t="shared" si="497"/>
        <v xml:space="preserve"> </v>
      </c>
      <c r="JW102" s="291" t="str">
        <f t="shared" si="497"/>
        <v xml:space="preserve"> </v>
      </c>
      <c r="JX102" s="291" t="str">
        <f t="shared" si="497"/>
        <v xml:space="preserve"> </v>
      </c>
      <c r="JY102" s="291">
        <f t="shared" si="497"/>
        <v>4577.4647887323945</v>
      </c>
      <c r="JZ102" s="291">
        <f t="shared" si="497"/>
        <v>3741.2348993288592</v>
      </c>
      <c r="KA102" s="291">
        <f t="shared" si="497"/>
        <v>2469.9626250735728</v>
      </c>
      <c r="KB102" s="291">
        <f t="shared" si="497"/>
        <v>510.40316149245228</v>
      </c>
      <c r="KC102" s="291">
        <f t="shared" si="497"/>
        <v>1673.877408056042</v>
      </c>
      <c r="KD102" s="291" t="str">
        <f t="shared" si="497"/>
        <v xml:space="preserve"> </v>
      </c>
      <c r="KE102" s="291">
        <f t="shared" si="497"/>
        <v>2185.7122302158273</v>
      </c>
      <c r="KF102" s="291" t="str">
        <f t="shared" si="497"/>
        <v xml:space="preserve"> </v>
      </c>
      <c r="KG102" s="291">
        <f t="shared" si="497"/>
        <v>1762.9598662207359</v>
      </c>
      <c r="KH102" s="291">
        <f t="shared" si="497"/>
        <v>7929.166666666667</v>
      </c>
      <c r="KI102" s="291" t="str">
        <f t="shared" si="497"/>
        <v xml:space="preserve"> </v>
      </c>
      <c r="KJ102" s="291" t="str">
        <f t="shared" si="497"/>
        <v xml:space="preserve"> </v>
      </c>
      <c r="KK102" s="291" t="str">
        <f t="shared" si="497"/>
        <v xml:space="preserve"> </v>
      </c>
      <c r="KL102" s="291">
        <f t="shared" si="497"/>
        <v>2605.3577471903018</v>
      </c>
      <c r="KM102" s="291">
        <f t="shared" si="497"/>
        <v>4412.5305798252584</v>
      </c>
      <c r="KN102" s="291">
        <f t="shared" si="497"/>
        <v>7110.0240700218819</v>
      </c>
      <c r="KO102" s="291" t="str">
        <f t="shared" si="497"/>
        <v xml:space="preserve"> </v>
      </c>
      <c r="KP102" s="291">
        <f t="shared" si="497"/>
        <v>17823.903225806451</v>
      </c>
      <c r="KQ102" s="291">
        <f t="shared" si="497"/>
        <v>5724.3253968253966</v>
      </c>
      <c r="KR102" s="291">
        <f t="shared" si="497"/>
        <v>2436.326688102894</v>
      </c>
      <c r="KS102" s="291">
        <f t="shared" si="497"/>
        <v>1938.6861070075149</v>
      </c>
      <c r="KT102" s="291">
        <f t="shared" si="497"/>
        <v>3168.9427083333335</v>
      </c>
      <c r="KU102" s="291">
        <f t="shared" si="497"/>
        <v>2734.375</v>
      </c>
      <c r="KV102" s="291">
        <f t="shared" si="497"/>
        <v>9263.1578947368416</v>
      </c>
      <c r="KW102" s="291">
        <f t="shared" si="497"/>
        <v>5936.1702127659573</v>
      </c>
      <c r="KX102" s="291">
        <f t="shared" si="497"/>
        <v>1941.7475728155339</v>
      </c>
      <c r="KY102" s="291">
        <f t="shared" si="497"/>
        <v>2571.7980111870729</v>
      </c>
      <c r="KZ102" s="291" t="str">
        <f t="shared" si="497"/>
        <v xml:space="preserve"> </v>
      </c>
      <c r="LA102" s="291">
        <f t="shared" si="497"/>
        <v>1511.6705426356589</v>
      </c>
      <c r="LB102" s="291">
        <f t="shared" si="497"/>
        <v>3274.2631578947367</v>
      </c>
      <c r="LC102" s="291" t="str">
        <f t="shared" si="497"/>
        <v xml:space="preserve"> </v>
      </c>
      <c r="LD102" s="291">
        <f t="shared" si="497"/>
        <v>1846.2370212765957</v>
      </c>
      <c r="LE102" s="291">
        <f t="shared" si="497"/>
        <v>2985.2114695340501</v>
      </c>
      <c r="LF102" s="291">
        <f t="shared" si="497"/>
        <v>5025.181818181818</v>
      </c>
      <c r="LG102" s="291">
        <f t="shared" si="497"/>
        <v>2917.1452784503631</v>
      </c>
      <c r="LH102" s="291" t="str">
        <f t="shared" si="497"/>
        <v xml:space="preserve"> </v>
      </c>
      <c r="LI102" s="291" t="str">
        <f t="shared" si="497"/>
        <v xml:space="preserve"> </v>
      </c>
      <c r="LJ102" s="291">
        <f t="shared" si="497"/>
        <v>3829.6618050951793</v>
      </c>
      <c r="LK102" s="291">
        <f t="shared" si="497"/>
        <v>9776</v>
      </c>
      <c r="LL102" s="291">
        <f t="shared" si="497"/>
        <v>2833.7726358148893</v>
      </c>
      <c r="LM102" s="291" t="str">
        <f t="shared" si="497"/>
        <v xml:space="preserve"> </v>
      </c>
      <c r="LN102" s="291" t="str">
        <f t="shared" si="497"/>
        <v xml:space="preserve"> </v>
      </c>
      <c r="LO102" s="291">
        <f t="shared" si="497"/>
        <v>2148.2271346608168</v>
      </c>
      <c r="LP102" s="291">
        <f t="shared" si="497"/>
        <v>6572.4282051282053</v>
      </c>
      <c r="LQ102" s="291">
        <f t="shared" si="497"/>
        <v>948.39534883720933</v>
      </c>
      <c r="LR102" s="291" t="str">
        <f t="shared" si="497"/>
        <v xml:space="preserve"> </v>
      </c>
      <c r="LS102" s="291" t="str">
        <f t="shared" si="497"/>
        <v xml:space="preserve"> </v>
      </c>
      <c r="LT102" s="291">
        <f t="shared" ref="LT102:MP102" si="498">IF(LT36&gt;0,IF(LT35&gt;0,LT35/LT36," ")," ")</f>
        <v>1156.921052631579</v>
      </c>
      <c r="LU102" s="291">
        <f t="shared" si="498"/>
        <v>8760.6686046511622</v>
      </c>
      <c r="LV102" s="291">
        <f t="shared" si="498"/>
        <v>1772.1717791411043</v>
      </c>
      <c r="LW102" s="291">
        <f t="shared" si="498"/>
        <v>2577.7206851119895</v>
      </c>
      <c r="LX102" s="291">
        <f t="shared" si="498"/>
        <v>1604.675</v>
      </c>
      <c r="LY102" s="291" t="str">
        <f t="shared" si="498"/>
        <v xml:space="preserve"> </v>
      </c>
      <c r="LZ102" s="291">
        <f t="shared" si="498"/>
        <v>984.11627906976742</v>
      </c>
      <c r="MA102" s="291">
        <f t="shared" si="498"/>
        <v>892.68181818181813</v>
      </c>
      <c r="MB102" s="291" t="str">
        <f t="shared" si="498"/>
        <v xml:space="preserve"> </v>
      </c>
      <c r="MC102" s="291">
        <f t="shared" si="498"/>
        <v>3669.4371482176361</v>
      </c>
      <c r="MD102" s="291" t="str">
        <f t="shared" si="498"/>
        <v xml:space="preserve"> </v>
      </c>
      <c r="ME102" s="291">
        <f t="shared" si="498"/>
        <v>1944.5552</v>
      </c>
      <c r="MF102" s="291">
        <f t="shared" si="498"/>
        <v>5263.1411042944783</v>
      </c>
      <c r="MG102" s="291" t="str">
        <f t="shared" si="498"/>
        <v xml:space="preserve"> </v>
      </c>
      <c r="MH102" s="291" t="str">
        <f t="shared" si="498"/>
        <v xml:space="preserve"> </v>
      </c>
      <c r="MI102" s="291" t="str">
        <f t="shared" si="498"/>
        <v xml:space="preserve"> </v>
      </c>
      <c r="MJ102" s="291" t="str">
        <f t="shared" si="498"/>
        <v xml:space="preserve"> </v>
      </c>
      <c r="MK102" s="291">
        <f t="shared" si="498"/>
        <v>1144.2032169478227</v>
      </c>
      <c r="ML102" s="291" t="str">
        <f t="shared" si="498"/>
        <v xml:space="preserve"> </v>
      </c>
      <c r="MM102" s="291" t="str">
        <f t="shared" si="498"/>
        <v xml:space="preserve"> </v>
      </c>
      <c r="MN102" s="291">
        <f t="shared" si="498"/>
        <v>799.12162162162167</v>
      </c>
      <c r="MO102" s="291">
        <f t="shared" si="498"/>
        <v>6174.7863777089788</v>
      </c>
      <c r="MP102" s="291">
        <f t="shared" si="498"/>
        <v>6333.994318181818</v>
      </c>
      <c r="MR102" s="350">
        <f t="shared" si="50"/>
        <v>2.5510204081632654E-2</v>
      </c>
      <c r="MS102" s="350">
        <f t="shared" si="51"/>
        <v>30406.604166666668</v>
      </c>
      <c r="MT102" s="286">
        <f t="shared" si="52"/>
        <v>2919.4791652145295</v>
      </c>
      <c r="MU102" s="772">
        <f t="shared" si="53"/>
        <v>188</v>
      </c>
    </row>
    <row r="103" spans="1:359" s="99" customFormat="1" ht="29" x14ac:dyDescent="0.35">
      <c r="A103" s="101" t="s">
        <v>262</v>
      </c>
      <c r="B103" s="102"/>
      <c r="C103" s="102" t="s">
        <v>156</v>
      </c>
      <c r="D103" s="70" t="s">
        <v>219</v>
      </c>
      <c r="E103" s="286">
        <f t="shared" si="15"/>
        <v>2753.2394504594995</v>
      </c>
      <c r="F103" s="352"/>
      <c r="G103" s="731">
        <f t="shared" ref="G103:M103" si="499">IF(G45&gt;0,IF(G47&gt;0,G45/G47," ")," ")</f>
        <v>3278.5598414795245</v>
      </c>
      <c r="H103" s="912" t="str">
        <f t="shared" ref="H103" si="500">IF(H45&gt;0,IF(H47&gt;0,H45/H47," ")," ")</f>
        <v xml:space="preserve"> </v>
      </c>
      <c r="I103" s="861">
        <f t="shared" ref="I103" si="501">IF(I45&gt;0,IF(I47&gt;0,I45/I47," ")," ")</f>
        <v>2826.4749391304349</v>
      </c>
      <c r="J103" s="777" t="str">
        <f t="shared" ref="J103:L103" si="502">IF(J45&gt;0,IF(J47&gt;0,J45/J47," ")," ")</f>
        <v xml:space="preserve"> </v>
      </c>
      <c r="K103" s="777">
        <f t="shared" ref="K103" si="503">IF(K45&gt;0,IF(K47&gt;0,K45/K47," ")," ")</f>
        <v>3749.5501858736061</v>
      </c>
      <c r="L103" s="777">
        <f t="shared" si="502"/>
        <v>2467.1896551724139</v>
      </c>
      <c r="M103" s="731">
        <f t="shared" si="499"/>
        <v>6716.8440989141345</v>
      </c>
      <c r="N103" s="731">
        <f t="shared" ref="N103:Y103" si="504">IF(N45&gt;0,IF(N47&gt;0,N45/N47," ")," ")</f>
        <v>3886.0413197969542</v>
      </c>
      <c r="O103" s="777" t="str">
        <f t="shared" ref="O103:Q103" si="505">IF(O45&gt;0,IF(O47&gt;0,O45/O47," ")," ")</f>
        <v xml:space="preserve"> </v>
      </c>
      <c r="P103" s="861">
        <f t="shared" si="505"/>
        <v>2225.7597369752148</v>
      </c>
      <c r="Q103" s="861">
        <f t="shared" si="505"/>
        <v>2101.8894472361808</v>
      </c>
      <c r="R103" s="861">
        <f t="shared" ref="R103" si="506">IF(R45&gt;0,IF(R47&gt;0,R45/R47," ")," ")</f>
        <v>774.19354838709683</v>
      </c>
      <c r="S103" s="731">
        <f t="shared" ref="S103" si="507">IF(S45&gt;0,IF(S47&gt;0,S45/S47," ")," ")</f>
        <v>3203.116804347826</v>
      </c>
      <c r="T103" s="731" t="str">
        <f t="shared" si="504"/>
        <v xml:space="preserve"> </v>
      </c>
      <c r="U103" s="861"/>
      <c r="V103" s="674">
        <f t="shared" si="504"/>
        <v>6672.1107084404957</v>
      </c>
      <c r="W103" s="815" t="str">
        <f t="shared" ref="W103" si="508">IF(W45&gt;0,IF(W47&gt;0,W45/W47," ")," ")</f>
        <v xml:space="preserve"> </v>
      </c>
      <c r="X103" s="674">
        <f t="shared" si="504"/>
        <v>2031.5704225352113</v>
      </c>
      <c r="Y103" s="731">
        <f t="shared" si="504"/>
        <v>2620.8653207257858</v>
      </c>
      <c r="Z103" s="731">
        <f t="shared" ref="Z103:AB103" si="509">IF(Z45&gt;0,IF(Z47&gt;0,Z45/Z47," ")," ")</f>
        <v>4425.1276595744685</v>
      </c>
      <c r="AA103" s="777" t="str">
        <f t="shared" si="509"/>
        <v xml:space="preserve"> </v>
      </c>
      <c r="AB103" s="912" t="str">
        <f t="shared" si="509"/>
        <v xml:space="preserve"> </v>
      </c>
      <c r="AC103" s="777">
        <f t="shared" ref="AC103" si="510">IF(AC45&gt;0,IF(AC47&gt;0,AC45/AC47," ")," ")</f>
        <v>4049.4078757225434</v>
      </c>
      <c r="AD103" s="291" t="str">
        <f t="shared" ref="AD103:BQ103" si="511">IF(AD45&gt;0,IF(AD47&gt;0,AD45/AD47," ")," ")</f>
        <v xml:space="preserve"> </v>
      </c>
      <c r="AE103" s="291">
        <f t="shared" ref="AE103:AH103" si="512">IF(AE45&gt;0,IF(AE47&gt;0,AE45/AE47," ")," ")</f>
        <v>2496.6624000000002</v>
      </c>
      <c r="AF103" s="674" t="str">
        <f>IF(AF45&gt;0,IF(AF47&gt;0,AF45/AF47," ")," ")</f>
        <v xml:space="preserve"> </v>
      </c>
      <c r="AG103" s="777" t="str">
        <f t="shared" ref="AG103" si="513">IF(AG45&gt;0,IF(AG47&gt;0,AG45/AG47," ")," ")</f>
        <v xml:space="preserve"> </v>
      </c>
      <c r="AH103" s="645">
        <f t="shared" si="512"/>
        <v>3711.3453815261046</v>
      </c>
      <c r="AI103" s="291">
        <f t="shared" ref="AI103:AJ103" si="514">IF(AI45&gt;0,IF(AI47&gt;0,AI45/AI47," ")," ")</f>
        <v>2764.0974999999999</v>
      </c>
      <c r="AJ103" s="291">
        <f t="shared" si="514"/>
        <v>2005.9043478260869</v>
      </c>
      <c r="AK103" s="731">
        <f>IF(AK45&gt;0,IF(AK47&gt;0,AK45/AK47," ")," ")</f>
        <v>6054.2819528649816</v>
      </c>
      <c r="AL103" s="291">
        <f t="shared" si="511"/>
        <v>5552.8502994011978</v>
      </c>
      <c r="AM103" s="291" t="str">
        <f t="shared" ref="AM103:AR103" si="515">IF(AM45&gt;0,IF(AM47&gt;0,AM45/AM47," ")," ")</f>
        <v xml:space="preserve"> </v>
      </c>
      <c r="AN103" s="291">
        <f t="shared" si="515"/>
        <v>5971.9256692160616</v>
      </c>
      <c r="AO103" s="591" t="str">
        <f t="shared" ref="AO103:AP103" si="516">IF(AO45&gt;0,IF(AO47&gt;0,AO45/AO47," ")," ")</f>
        <v xml:space="preserve"> </v>
      </c>
      <c r="AP103" s="861">
        <f t="shared" si="516"/>
        <v>2082.2177121771219</v>
      </c>
      <c r="AQ103" s="291">
        <f t="shared" ref="AQ103" si="517">IF(AQ45&gt;0,IF(AQ47&gt;0,AQ45/AQ47," ")," ")</f>
        <v>2217.3472222222222</v>
      </c>
      <c r="AR103" s="291">
        <f t="shared" si="515"/>
        <v>949.82029598308668</v>
      </c>
      <c r="AS103" s="567">
        <f>IF(AS45&gt;0,IF(AS47&gt;0,AS45/AS47," ")," ")</f>
        <v>2144.5958823529413</v>
      </c>
      <c r="AT103" s="291">
        <f t="shared" ref="AT103:AU103" si="518">IF(AT45&gt;0,IF(AT47&gt;0,AT45/AT47," ")," ")</f>
        <v>5206.8389897395418</v>
      </c>
      <c r="AU103" s="645">
        <f t="shared" si="518"/>
        <v>774.19354838709683</v>
      </c>
      <c r="AV103" s="567" t="str">
        <f t="shared" ref="AV103:AX103" si="519">IF(AV45&gt;0,IF(AV47&gt;0,AV45/AV47," ")," ")</f>
        <v xml:space="preserve"> </v>
      </c>
      <c r="AW103" s="731">
        <f t="shared" si="519"/>
        <v>76.942684320447654</v>
      </c>
      <c r="AX103" s="731">
        <f t="shared" si="519"/>
        <v>2293.8235454545452</v>
      </c>
      <c r="AY103" s="462">
        <f t="shared" si="511"/>
        <v>6828.9547514120786</v>
      </c>
      <c r="AZ103" s="540" t="str">
        <f t="shared" ref="AZ103" si="520">IF(AZ45&gt;0,IF(AZ47&gt;0,AZ45/AZ47," ")," ")</f>
        <v xml:space="preserve"> </v>
      </c>
      <c r="BA103" s="291" t="str">
        <f t="shared" si="511"/>
        <v xml:space="preserve"> </v>
      </c>
      <c r="BB103" s="291">
        <f t="shared" si="511"/>
        <v>2586.5213399503723</v>
      </c>
      <c r="BC103" s="291">
        <f t="shared" ref="BC103:BF103" si="521">IF(BC45&gt;0,IF(BC47&gt;0,BC45/BC47," ")," ")</f>
        <v>2565.6720867208674</v>
      </c>
      <c r="BD103" s="674" t="str">
        <f t="shared" ref="BD103" si="522">IF(BD45&gt;0,IF(BD47&gt;0,BD45/BD47," ")," ")</f>
        <v xml:space="preserve"> </v>
      </c>
      <c r="BE103" s="291">
        <f t="shared" si="521"/>
        <v>4088.3541033434649</v>
      </c>
      <c r="BF103" s="777" t="str">
        <f t="shared" si="521"/>
        <v xml:space="preserve"> </v>
      </c>
      <c r="BG103" s="291">
        <f t="shared" si="511"/>
        <v>361.84581280788177</v>
      </c>
      <c r="BH103" s="291" t="str">
        <f t="shared" si="511"/>
        <v xml:space="preserve"> </v>
      </c>
      <c r="BI103" s="291">
        <f t="shared" si="511"/>
        <v>1022.2425015954052</v>
      </c>
      <c r="BJ103" s="291">
        <f t="shared" si="511"/>
        <v>723.81129707112973</v>
      </c>
      <c r="BK103" s="291">
        <f t="shared" si="511"/>
        <v>5604.0049033012501</v>
      </c>
      <c r="BL103" s="291" t="str">
        <f t="shared" si="511"/>
        <v xml:space="preserve"> </v>
      </c>
      <c r="BM103" s="291" t="str">
        <f t="shared" si="511"/>
        <v xml:space="preserve"> </v>
      </c>
      <c r="BN103" s="291">
        <f t="shared" si="511"/>
        <v>6341.8122565725416</v>
      </c>
      <c r="BO103" s="291">
        <f t="shared" si="511"/>
        <v>3104.3926145485984</v>
      </c>
      <c r="BP103" s="861">
        <f t="shared" si="511"/>
        <v>2008.0230389467911</v>
      </c>
      <c r="BQ103" s="291" t="str">
        <f t="shared" si="511"/>
        <v xml:space="preserve"> </v>
      </c>
      <c r="BR103" s="291">
        <f t="shared" ref="BR103" si="523">IF(BR45&gt;0,IF(BR47&gt;0,BR45/BR47," ")," ")</f>
        <v>1692.224537037037</v>
      </c>
      <c r="BS103" s="291">
        <f t="shared" ref="BS103:EH103" si="524">IF(BS45&gt;0,IF(BS47&gt;0,BS45/BS47," ")," ")</f>
        <v>872.24</v>
      </c>
      <c r="BT103" s="291" t="str">
        <f t="shared" si="524"/>
        <v xml:space="preserve"> </v>
      </c>
      <c r="BU103" s="291" t="str">
        <f t="shared" si="524"/>
        <v xml:space="preserve"> </v>
      </c>
      <c r="BV103" s="291">
        <f t="shared" ref="BV103" si="525">IF(BV45&gt;0,IF(BV47&gt;0,BV45/BV47," ")," ")</f>
        <v>4562.7048929663606</v>
      </c>
      <c r="BW103" s="291" t="str">
        <f t="shared" si="524"/>
        <v xml:space="preserve"> </v>
      </c>
      <c r="BX103" s="291" t="str">
        <f t="shared" si="524"/>
        <v xml:space="preserve"> </v>
      </c>
      <c r="BY103" s="291">
        <f t="shared" si="524"/>
        <v>1499.5923600209314</v>
      </c>
      <c r="BZ103" s="291" t="str">
        <f t="shared" si="524"/>
        <v xml:space="preserve"> </v>
      </c>
      <c r="CA103" s="291" t="str">
        <f t="shared" si="524"/>
        <v xml:space="preserve"> </v>
      </c>
      <c r="CB103" s="291">
        <f t="shared" si="524"/>
        <v>6115.5129274395331</v>
      </c>
      <c r="CC103" s="291">
        <f t="shared" si="524"/>
        <v>1290.6549707602339</v>
      </c>
      <c r="CD103" s="291">
        <f t="shared" si="524"/>
        <v>1003.379679144385</v>
      </c>
      <c r="CE103" s="291">
        <f t="shared" si="524"/>
        <v>2469.8225000000002</v>
      </c>
      <c r="CF103" s="567" t="str">
        <f>IF(CF45&gt;0,IF(CF47&gt;0,CF45/CF47," ")," ")</f>
        <v xml:space="preserve"> </v>
      </c>
      <c r="CG103" s="291">
        <f t="shared" si="524"/>
        <v>1785.7142857142858</v>
      </c>
      <c r="CH103" s="291">
        <f t="shared" si="524"/>
        <v>2365.09584</v>
      </c>
      <c r="CI103" s="291">
        <f t="shared" si="524"/>
        <v>6436.033674312218</v>
      </c>
      <c r="CJ103" s="291">
        <f t="shared" si="524"/>
        <v>1191.4582071253426</v>
      </c>
      <c r="CK103" s="291" t="str">
        <f t="shared" si="524"/>
        <v xml:space="preserve"> </v>
      </c>
      <c r="CL103" s="291">
        <f t="shared" si="524"/>
        <v>2756.3457552913887</v>
      </c>
      <c r="CM103" s="291" t="str">
        <f t="shared" si="524"/>
        <v xml:space="preserve"> </v>
      </c>
      <c r="CN103" s="291" t="str">
        <f t="shared" si="524"/>
        <v xml:space="preserve"> </v>
      </c>
      <c r="CO103" s="291">
        <f t="shared" si="524"/>
        <v>4510.9897435897437</v>
      </c>
      <c r="CP103" s="291" t="str">
        <f t="shared" si="524"/>
        <v xml:space="preserve"> </v>
      </c>
      <c r="CQ103" s="291">
        <f t="shared" ref="CQ103" si="526">IF(CQ45&gt;0,IF(CQ47&gt;0,CQ45/CQ47," ")," ")</f>
        <v>3446.1793837123992</v>
      </c>
      <c r="CR103" s="291">
        <f t="shared" si="524"/>
        <v>689.468085106383</v>
      </c>
      <c r="CS103" s="291" t="str">
        <f t="shared" si="524"/>
        <v xml:space="preserve"> </v>
      </c>
      <c r="CT103" s="291" t="str">
        <f t="shared" si="524"/>
        <v xml:space="preserve"> </v>
      </c>
      <c r="CU103" s="291" t="str">
        <f t="shared" si="524"/>
        <v xml:space="preserve"> </v>
      </c>
      <c r="CV103" s="777" t="str">
        <f t="shared" si="524"/>
        <v xml:space="preserve"> </v>
      </c>
      <c r="CW103" s="291" t="str">
        <f t="shared" si="524"/>
        <v xml:space="preserve"> </v>
      </c>
      <c r="CX103" s="291">
        <f t="shared" si="524"/>
        <v>1042.8449266113594</v>
      </c>
      <c r="CY103" s="291" t="str">
        <f t="shared" si="524"/>
        <v xml:space="preserve"> </v>
      </c>
      <c r="CZ103" s="291">
        <f t="shared" si="524"/>
        <v>4377.4723618090457</v>
      </c>
      <c r="DA103" s="291" t="str">
        <f t="shared" si="524"/>
        <v xml:space="preserve"> </v>
      </c>
      <c r="DB103" s="291">
        <f t="shared" si="524"/>
        <v>2562.368391764051</v>
      </c>
      <c r="DC103" s="291">
        <f t="shared" si="524"/>
        <v>5543.3510457885814</v>
      </c>
      <c r="DD103" s="291">
        <f t="shared" si="524"/>
        <v>4376.1006289308179</v>
      </c>
      <c r="DE103" s="291">
        <f t="shared" si="524"/>
        <v>1113.9587458745875</v>
      </c>
      <c r="DF103" s="291">
        <f t="shared" si="524"/>
        <v>5501.1065108330122</v>
      </c>
      <c r="DG103" s="861">
        <f t="shared" ref="DG103" si="527">IF(DG45&gt;0,IF(DG47&gt;0,DG45/DG47," ")," ")</f>
        <v>2218.1377245508984</v>
      </c>
      <c r="DH103" s="291" t="str">
        <f t="shared" si="524"/>
        <v xml:space="preserve"> </v>
      </c>
      <c r="DI103" s="291" t="str">
        <f t="shared" si="524"/>
        <v xml:space="preserve"> </v>
      </c>
      <c r="DJ103" s="291" t="str">
        <f t="shared" si="524"/>
        <v xml:space="preserve"> </v>
      </c>
      <c r="DK103" s="291" t="str">
        <f t="shared" si="524"/>
        <v xml:space="preserve"> </v>
      </c>
      <c r="DL103" s="291" t="str">
        <f t="shared" si="524"/>
        <v xml:space="preserve"> </v>
      </c>
      <c r="DM103" s="291">
        <f t="shared" si="524"/>
        <v>5788.4039767216291</v>
      </c>
      <c r="DN103" s="291" t="str">
        <f t="shared" si="524"/>
        <v xml:space="preserve"> </v>
      </c>
      <c r="DO103" s="291" t="str">
        <f t="shared" si="524"/>
        <v xml:space="preserve"> </v>
      </c>
      <c r="DP103" s="291">
        <f t="shared" si="524"/>
        <v>754.11138014527842</v>
      </c>
      <c r="DQ103" s="291" t="str">
        <f t="shared" si="524"/>
        <v xml:space="preserve"> </v>
      </c>
      <c r="DR103" s="291" t="str">
        <f t="shared" si="524"/>
        <v xml:space="preserve"> </v>
      </c>
      <c r="DS103" s="291">
        <f t="shared" si="524"/>
        <v>1683.5102853351029</v>
      </c>
      <c r="DT103" s="291" t="str">
        <f t="shared" si="524"/>
        <v xml:space="preserve"> </v>
      </c>
      <c r="DU103" s="291" t="str">
        <f t="shared" si="524"/>
        <v xml:space="preserve"> </v>
      </c>
      <c r="DV103" s="291" t="str">
        <f t="shared" si="524"/>
        <v xml:space="preserve"> </v>
      </c>
      <c r="DW103" s="291">
        <f t="shared" si="524"/>
        <v>2484.6704805491991</v>
      </c>
      <c r="DX103" s="291">
        <f t="shared" si="524"/>
        <v>2268.2559523809523</v>
      </c>
      <c r="DY103" s="291" t="str">
        <f t="shared" si="524"/>
        <v xml:space="preserve"> </v>
      </c>
      <c r="DZ103" s="291" t="str">
        <f t="shared" si="524"/>
        <v xml:space="preserve"> </v>
      </c>
      <c r="EA103" s="291">
        <f t="shared" si="524"/>
        <v>824.60317460317458</v>
      </c>
      <c r="EB103" s="291" t="str">
        <f t="shared" si="524"/>
        <v xml:space="preserve"> </v>
      </c>
      <c r="EC103" s="291">
        <f t="shared" si="524"/>
        <v>2066.7257142857143</v>
      </c>
      <c r="ED103" s="291" t="str">
        <f t="shared" si="524"/>
        <v xml:space="preserve"> </v>
      </c>
      <c r="EE103" s="291">
        <f t="shared" si="524"/>
        <v>2335.8926315789472</v>
      </c>
      <c r="EF103" s="291">
        <f t="shared" si="524"/>
        <v>1240</v>
      </c>
      <c r="EG103" s="291" t="str">
        <f t="shared" si="524"/>
        <v xml:space="preserve"> </v>
      </c>
      <c r="EH103" s="291">
        <f t="shared" si="524"/>
        <v>2171.1054057715755</v>
      </c>
      <c r="EI103" s="291" t="str">
        <f t="shared" ref="EI103:GU103" si="528">IF(EI45&gt;0,IF(EI47&gt;0,EI45/EI47," ")," ")</f>
        <v xml:space="preserve"> </v>
      </c>
      <c r="EJ103" s="291" t="str">
        <f t="shared" si="528"/>
        <v xml:space="preserve"> </v>
      </c>
      <c r="EK103" s="291">
        <f t="shared" si="528"/>
        <v>1249.3302929898366</v>
      </c>
      <c r="EL103" s="291" t="str">
        <f t="shared" si="528"/>
        <v xml:space="preserve"> </v>
      </c>
      <c r="EM103" s="291">
        <f t="shared" si="528"/>
        <v>1144.3661971830986</v>
      </c>
      <c r="EN103" s="291">
        <f t="shared" si="528"/>
        <v>1801.6927083333333</v>
      </c>
      <c r="EO103" s="291" t="str">
        <f t="shared" si="528"/>
        <v xml:space="preserve"> </v>
      </c>
      <c r="EP103" s="291" t="str">
        <f t="shared" si="528"/>
        <v xml:space="preserve"> </v>
      </c>
      <c r="EQ103" s="291" t="str">
        <f t="shared" si="528"/>
        <v xml:space="preserve"> </v>
      </c>
      <c r="ER103" s="291">
        <f t="shared" si="528"/>
        <v>3145.3950323239196</v>
      </c>
      <c r="ES103" s="291">
        <f t="shared" si="528"/>
        <v>703.35555555555561</v>
      </c>
      <c r="ET103" s="291" t="str">
        <f t="shared" si="528"/>
        <v xml:space="preserve"> </v>
      </c>
      <c r="EU103" s="291" t="str">
        <f t="shared" si="528"/>
        <v xml:space="preserve"> </v>
      </c>
      <c r="EV103" s="291">
        <f t="shared" si="528"/>
        <v>1264.4329896907216</v>
      </c>
      <c r="EW103" s="291" t="str">
        <f t="shared" si="528"/>
        <v xml:space="preserve"> </v>
      </c>
      <c r="EX103" s="291" t="str">
        <f t="shared" si="528"/>
        <v xml:space="preserve"> </v>
      </c>
      <c r="EY103" s="291">
        <f t="shared" si="528"/>
        <v>6306.5207166853306</v>
      </c>
      <c r="EZ103" s="777" t="str">
        <f t="shared" ref="EZ103" si="529">IF(EZ45&gt;0,IF(EZ47&gt;0,EZ45/EZ47," ")," ")</f>
        <v xml:space="preserve"> </v>
      </c>
      <c r="FA103" s="291" t="str">
        <f t="shared" si="528"/>
        <v xml:space="preserve"> </v>
      </c>
      <c r="FB103" s="291">
        <f t="shared" si="528"/>
        <v>953.47257653061229</v>
      </c>
      <c r="FC103" s="291" t="str">
        <f t="shared" si="528"/>
        <v xml:space="preserve"> </v>
      </c>
      <c r="FD103" s="291" t="str">
        <f t="shared" si="528"/>
        <v xml:space="preserve"> </v>
      </c>
      <c r="FE103" s="291">
        <f t="shared" si="528"/>
        <v>3706.211055276382</v>
      </c>
      <c r="FF103" s="291" t="str">
        <f t="shared" si="528"/>
        <v xml:space="preserve"> </v>
      </c>
      <c r="FG103" s="291">
        <f t="shared" si="528"/>
        <v>2400.34991324465</v>
      </c>
      <c r="FH103" s="291">
        <f t="shared" si="528"/>
        <v>2869.0095827065575</v>
      </c>
      <c r="FI103" s="291">
        <f t="shared" si="528"/>
        <v>3812.7388535031846</v>
      </c>
      <c r="FJ103" s="291">
        <f t="shared" si="528"/>
        <v>3906.7611111111109</v>
      </c>
      <c r="FK103" s="291" t="str">
        <f t="shared" si="528"/>
        <v xml:space="preserve"> </v>
      </c>
      <c r="FL103" s="291" t="str">
        <f t="shared" si="528"/>
        <v xml:space="preserve"> </v>
      </c>
      <c r="FM103" s="291" t="str">
        <f t="shared" si="528"/>
        <v xml:space="preserve"> </v>
      </c>
      <c r="FN103" s="291">
        <f t="shared" si="528"/>
        <v>3452.086775293672</v>
      </c>
      <c r="FO103" s="291" t="str">
        <f t="shared" si="528"/>
        <v xml:space="preserve"> </v>
      </c>
      <c r="FP103" s="291" t="str">
        <f t="shared" si="528"/>
        <v xml:space="preserve"> </v>
      </c>
      <c r="FQ103" s="291" t="str">
        <f t="shared" si="528"/>
        <v xml:space="preserve"> </v>
      </c>
      <c r="FR103" s="291" t="str">
        <f t="shared" si="528"/>
        <v xml:space="preserve"> </v>
      </c>
      <c r="FS103" s="291">
        <f t="shared" si="528"/>
        <v>1227.9724137931034</v>
      </c>
      <c r="FT103" s="291" t="str">
        <f t="shared" si="528"/>
        <v xml:space="preserve"> </v>
      </c>
      <c r="FU103" s="291">
        <f t="shared" si="528"/>
        <v>1626.9466666666667</v>
      </c>
      <c r="FV103" s="291" t="str">
        <f t="shared" si="528"/>
        <v xml:space="preserve"> </v>
      </c>
      <c r="FW103" s="291" t="str">
        <f t="shared" si="528"/>
        <v xml:space="preserve"> </v>
      </c>
      <c r="FX103" s="291" t="str">
        <f t="shared" si="528"/>
        <v xml:space="preserve"> </v>
      </c>
      <c r="FY103" s="291">
        <f t="shared" si="528"/>
        <v>760.7731707317073</v>
      </c>
      <c r="FZ103" s="291" t="str">
        <f t="shared" si="528"/>
        <v xml:space="preserve"> </v>
      </c>
      <c r="GA103" s="291" t="str">
        <f t="shared" si="528"/>
        <v xml:space="preserve"> </v>
      </c>
      <c r="GB103" s="291" t="str">
        <f t="shared" si="528"/>
        <v xml:space="preserve"> </v>
      </c>
      <c r="GC103" s="291" t="str">
        <f t="shared" si="528"/>
        <v xml:space="preserve"> </v>
      </c>
      <c r="GD103" s="291">
        <f t="shared" si="528"/>
        <v>1463.7243502051983</v>
      </c>
      <c r="GE103" s="291" t="str">
        <f t="shared" si="528"/>
        <v xml:space="preserve"> </v>
      </c>
      <c r="GF103" s="291">
        <f t="shared" si="528"/>
        <v>3122.4686868686867</v>
      </c>
      <c r="GG103" s="291">
        <f t="shared" si="528"/>
        <v>2560.4324942791764</v>
      </c>
      <c r="GH103" s="291" t="str">
        <f t="shared" si="528"/>
        <v xml:space="preserve"> </v>
      </c>
      <c r="GI103" s="291" t="str">
        <f t="shared" si="528"/>
        <v xml:space="preserve"> </v>
      </c>
      <c r="GJ103" s="291" t="str">
        <f t="shared" si="528"/>
        <v xml:space="preserve"> </v>
      </c>
      <c r="GK103" s="291">
        <f t="shared" si="528"/>
        <v>1967.4463048498844</v>
      </c>
      <c r="GL103" s="291">
        <f t="shared" si="528"/>
        <v>2265.1238738738739</v>
      </c>
      <c r="GM103" s="291" t="str">
        <f t="shared" si="528"/>
        <v xml:space="preserve"> </v>
      </c>
      <c r="GN103" s="291" t="str">
        <f t="shared" si="528"/>
        <v xml:space="preserve"> </v>
      </c>
      <c r="GO103" s="291">
        <f t="shared" si="528"/>
        <v>4161.6772271865693</v>
      </c>
      <c r="GP103" s="291" t="str">
        <f t="shared" si="528"/>
        <v xml:space="preserve"> </v>
      </c>
      <c r="GQ103" s="291" t="str">
        <f t="shared" si="528"/>
        <v xml:space="preserve"> </v>
      </c>
      <c r="GR103" s="291">
        <f t="shared" si="528"/>
        <v>904.51382554161921</v>
      </c>
      <c r="GS103" s="291">
        <f t="shared" si="528"/>
        <v>2342.4770168855534</v>
      </c>
      <c r="GT103" s="291">
        <f t="shared" si="528"/>
        <v>2458.1876015159719</v>
      </c>
      <c r="GU103" s="291" t="str">
        <f t="shared" si="528"/>
        <v xml:space="preserve"> </v>
      </c>
      <c r="GV103" s="291">
        <f t="shared" ref="GV103:JG103" si="530">IF(GV45&gt;0,IF(GV47&gt;0,GV45/GV47," ")," ")</f>
        <v>759.62895927601812</v>
      </c>
      <c r="GW103" s="291">
        <f t="shared" si="530"/>
        <v>1436.9465753424658</v>
      </c>
      <c r="GX103" s="291">
        <f t="shared" si="530"/>
        <v>1077.1092669432919</v>
      </c>
      <c r="GY103" s="291" t="str">
        <f t="shared" si="530"/>
        <v xml:space="preserve"> </v>
      </c>
      <c r="GZ103" s="291" t="str">
        <f t="shared" si="530"/>
        <v xml:space="preserve"> </v>
      </c>
      <c r="HA103" s="291" t="str">
        <f t="shared" si="530"/>
        <v xml:space="preserve"> </v>
      </c>
      <c r="HB103" s="291" t="str">
        <f t="shared" si="530"/>
        <v xml:space="preserve"> </v>
      </c>
      <c r="HC103" s="291" t="str">
        <f t="shared" si="530"/>
        <v xml:space="preserve"> </v>
      </c>
      <c r="HD103" s="291">
        <f t="shared" si="530"/>
        <v>3050.3284331301543</v>
      </c>
      <c r="HE103" s="291">
        <f t="shared" si="530"/>
        <v>1697.5796703296703</v>
      </c>
      <c r="HF103" s="291">
        <f t="shared" si="530"/>
        <v>875</v>
      </c>
      <c r="HG103" s="291">
        <f t="shared" si="530"/>
        <v>2716.6288659793813</v>
      </c>
      <c r="HH103" s="291" t="str">
        <f t="shared" si="530"/>
        <v xml:space="preserve"> </v>
      </c>
      <c r="HI103" s="291" t="str">
        <f t="shared" si="530"/>
        <v xml:space="preserve"> </v>
      </c>
      <c r="HJ103" s="291" t="str">
        <f t="shared" si="530"/>
        <v xml:space="preserve"> </v>
      </c>
      <c r="HK103" s="291" t="str">
        <f t="shared" si="530"/>
        <v xml:space="preserve"> </v>
      </c>
      <c r="HL103" s="291" t="str">
        <f t="shared" si="530"/>
        <v xml:space="preserve"> </v>
      </c>
      <c r="HM103" s="291" t="str">
        <f t="shared" si="530"/>
        <v xml:space="preserve"> </v>
      </c>
      <c r="HN103" s="291">
        <f t="shared" si="530"/>
        <v>1433.7678571428571</v>
      </c>
      <c r="HO103" s="291" t="str">
        <f t="shared" si="530"/>
        <v xml:space="preserve"> </v>
      </c>
      <c r="HP103" s="291" t="str">
        <f t="shared" si="530"/>
        <v xml:space="preserve"> </v>
      </c>
      <c r="HQ103" s="291">
        <f t="shared" si="530"/>
        <v>2764.3421052631579</v>
      </c>
      <c r="HR103" s="291">
        <f t="shared" si="530"/>
        <v>6298.5574098798397</v>
      </c>
      <c r="HS103" s="291" t="str">
        <f t="shared" si="530"/>
        <v xml:space="preserve"> </v>
      </c>
      <c r="HT103" s="291" t="str">
        <f t="shared" si="530"/>
        <v xml:space="preserve"> </v>
      </c>
      <c r="HU103" s="291" t="str">
        <f t="shared" si="530"/>
        <v xml:space="preserve"> </v>
      </c>
      <c r="HV103" s="291" t="str">
        <f t="shared" si="530"/>
        <v xml:space="preserve"> </v>
      </c>
      <c r="HW103" s="291">
        <f t="shared" si="530"/>
        <v>2658.9952978056426</v>
      </c>
      <c r="HX103" s="291" t="str">
        <f t="shared" si="530"/>
        <v xml:space="preserve"> </v>
      </c>
      <c r="HY103" s="291">
        <f t="shared" si="530"/>
        <v>3349.3673469387754</v>
      </c>
      <c r="HZ103" s="291" t="str">
        <f t="shared" si="530"/>
        <v xml:space="preserve"> </v>
      </c>
      <c r="IA103" s="291" t="str">
        <f t="shared" si="530"/>
        <v xml:space="preserve"> </v>
      </c>
      <c r="IB103" s="291">
        <f t="shared" si="530"/>
        <v>2899.4864864864867</v>
      </c>
      <c r="IC103" s="291" t="str">
        <f t="shared" si="530"/>
        <v xml:space="preserve"> </v>
      </c>
      <c r="ID103" s="291">
        <f t="shared" si="530"/>
        <v>4963.282608695652</v>
      </c>
      <c r="IE103" s="291" t="str">
        <f t="shared" si="530"/>
        <v xml:space="preserve"> </v>
      </c>
      <c r="IF103" s="291">
        <f t="shared" si="530"/>
        <v>2106.8200498132005</v>
      </c>
      <c r="IG103" s="291" t="str">
        <f t="shared" si="530"/>
        <v xml:space="preserve"> </v>
      </c>
      <c r="IH103" s="291">
        <f t="shared" si="530"/>
        <v>2726.3257023933402</v>
      </c>
      <c r="II103" s="291" t="str">
        <f t="shared" si="530"/>
        <v xml:space="preserve"> </v>
      </c>
      <c r="IJ103" s="291" t="str">
        <f t="shared" si="530"/>
        <v xml:space="preserve"> </v>
      </c>
      <c r="IK103" s="291">
        <f t="shared" si="530"/>
        <v>3336.8511436950148</v>
      </c>
      <c r="IL103" s="291">
        <f t="shared" si="530"/>
        <v>2956.787878787879</v>
      </c>
      <c r="IM103" s="291">
        <f t="shared" si="530"/>
        <v>2146.81</v>
      </c>
      <c r="IN103" s="291">
        <f t="shared" si="530"/>
        <v>911.73333333333335</v>
      </c>
      <c r="IO103" s="291" t="str">
        <f t="shared" si="530"/>
        <v xml:space="preserve"> </v>
      </c>
      <c r="IP103" s="291" t="str">
        <f t="shared" si="530"/>
        <v xml:space="preserve"> </v>
      </c>
      <c r="IQ103" s="291" t="str">
        <f t="shared" si="530"/>
        <v xml:space="preserve"> </v>
      </c>
      <c r="IR103" s="291">
        <f t="shared" si="530"/>
        <v>5334.4302103250475</v>
      </c>
      <c r="IS103" s="291" t="str">
        <f t="shared" si="530"/>
        <v xml:space="preserve"> </v>
      </c>
      <c r="IT103" s="291">
        <f t="shared" si="530"/>
        <v>2270.3498023715415</v>
      </c>
      <c r="IU103" s="291">
        <f t="shared" si="530"/>
        <v>1660.7596571428571</v>
      </c>
      <c r="IV103" s="291">
        <f t="shared" si="530"/>
        <v>1263.5710843373495</v>
      </c>
      <c r="IW103" s="291">
        <f t="shared" si="530"/>
        <v>3600.124568965517</v>
      </c>
      <c r="IX103" s="291" t="str">
        <f t="shared" si="530"/>
        <v xml:space="preserve"> </v>
      </c>
      <c r="IY103" s="291" t="str">
        <f t="shared" si="530"/>
        <v xml:space="preserve"> </v>
      </c>
      <c r="IZ103" s="291" t="str">
        <f t="shared" si="530"/>
        <v xml:space="preserve"> </v>
      </c>
      <c r="JA103" s="291">
        <f t="shared" si="530"/>
        <v>3259.0657971014493</v>
      </c>
      <c r="JB103" s="291" t="str">
        <f t="shared" si="530"/>
        <v xml:space="preserve"> </v>
      </c>
      <c r="JC103" s="291" t="str">
        <f t="shared" si="530"/>
        <v xml:space="preserve"> </v>
      </c>
      <c r="JD103" s="291">
        <f t="shared" si="530"/>
        <v>1113.1224489795918</v>
      </c>
      <c r="JE103" s="291">
        <f t="shared" si="530"/>
        <v>6467.8942800788955</v>
      </c>
      <c r="JF103" s="291" t="str">
        <f t="shared" si="530"/>
        <v xml:space="preserve"> </v>
      </c>
      <c r="JG103" s="291" t="str">
        <f t="shared" si="530"/>
        <v xml:space="preserve"> </v>
      </c>
      <c r="JH103" s="291">
        <f t="shared" ref="JH103:LS103" si="531">IF(JH45&gt;0,IF(JH47&gt;0,JH45/JH47," ")," ")</f>
        <v>1383.8167539267015</v>
      </c>
      <c r="JI103" s="291" t="str">
        <f t="shared" si="531"/>
        <v xml:space="preserve"> </v>
      </c>
      <c r="JJ103" s="291">
        <f t="shared" si="531"/>
        <v>3808.7019057892844</v>
      </c>
      <c r="JK103" s="291">
        <f t="shared" si="531"/>
        <v>1600</v>
      </c>
      <c r="JL103" s="291" t="str">
        <f t="shared" si="531"/>
        <v xml:space="preserve"> </v>
      </c>
      <c r="JM103" s="291" t="str">
        <f t="shared" si="531"/>
        <v xml:space="preserve"> </v>
      </c>
      <c r="JN103" s="291" t="str">
        <f t="shared" si="531"/>
        <v xml:space="preserve"> </v>
      </c>
      <c r="JO103" s="291" t="str">
        <f t="shared" si="531"/>
        <v xml:space="preserve"> </v>
      </c>
      <c r="JP103" s="291" t="str">
        <f t="shared" si="531"/>
        <v xml:space="preserve"> </v>
      </c>
      <c r="JQ103" s="291">
        <f t="shared" si="531"/>
        <v>723.40291262135918</v>
      </c>
      <c r="JR103" s="291" t="str">
        <f t="shared" si="531"/>
        <v xml:space="preserve"> </v>
      </c>
      <c r="JS103" s="291" t="str">
        <f t="shared" si="531"/>
        <v xml:space="preserve"> </v>
      </c>
      <c r="JT103" s="291" t="str">
        <f t="shared" si="531"/>
        <v xml:space="preserve"> </v>
      </c>
      <c r="JU103" s="291" t="str">
        <f t="shared" si="531"/>
        <v xml:space="preserve"> </v>
      </c>
      <c r="JV103" s="291" t="str">
        <f t="shared" si="531"/>
        <v xml:space="preserve"> </v>
      </c>
      <c r="JW103" s="291" t="str">
        <f t="shared" si="531"/>
        <v xml:space="preserve"> </v>
      </c>
      <c r="JX103" s="291" t="str">
        <f t="shared" si="531"/>
        <v xml:space="preserve"> </v>
      </c>
      <c r="JY103" s="291">
        <f t="shared" si="531"/>
        <v>2210.5263157894738</v>
      </c>
      <c r="JZ103" s="291">
        <f t="shared" si="531"/>
        <v>509.68399592252803</v>
      </c>
      <c r="KA103" s="291" t="str">
        <f t="shared" si="531"/>
        <v xml:space="preserve"> </v>
      </c>
      <c r="KB103" s="291">
        <f t="shared" si="531"/>
        <v>3654.0646948356807</v>
      </c>
      <c r="KC103" s="291">
        <f t="shared" si="531"/>
        <v>3555.049822064057</v>
      </c>
      <c r="KD103" s="291">
        <f t="shared" si="531"/>
        <v>3259.0657971014493</v>
      </c>
      <c r="KE103" s="291" t="str">
        <f t="shared" si="531"/>
        <v xml:space="preserve"> </v>
      </c>
      <c r="KF103" s="291" t="str">
        <f t="shared" si="531"/>
        <v xml:space="preserve"> </v>
      </c>
      <c r="KG103" s="291" t="str">
        <f t="shared" si="531"/>
        <v xml:space="preserve"> </v>
      </c>
      <c r="KH103" s="291" t="str">
        <f t="shared" si="531"/>
        <v xml:space="preserve"> </v>
      </c>
      <c r="KI103" s="291" t="str">
        <f t="shared" si="531"/>
        <v xml:space="preserve"> </v>
      </c>
      <c r="KJ103" s="291" t="str">
        <f t="shared" si="531"/>
        <v xml:space="preserve"> </v>
      </c>
      <c r="KK103" s="291">
        <f t="shared" si="531"/>
        <v>2193.1733333333332</v>
      </c>
      <c r="KL103" s="291">
        <f t="shared" si="531"/>
        <v>1858.2149594572231</v>
      </c>
      <c r="KM103" s="291">
        <f t="shared" si="531"/>
        <v>2393.4675028506272</v>
      </c>
      <c r="KN103" s="291">
        <f t="shared" si="531"/>
        <v>1498.5684931506848</v>
      </c>
      <c r="KO103" s="291" t="str">
        <f t="shared" si="531"/>
        <v xml:space="preserve"> </v>
      </c>
      <c r="KP103" s="291" t="str">
        <f t="shared" si="531"/>
        <v xml:space="preserve"> </v>
      </c>
      <c r="KQ103" s="291" t="str">
        <f t="shared" si="531"/>
        <v xml:space="preserve"> </v>
      </c>
      <c r="KR103" s="291" t="str">
        <f t="shared" si="531"/>
        <v xml:space="preserve"> </v>
      </c>
      <c r="KS103" s="291" t="str">
        <f t="shared" si="531"/>
        <v xml:space="preserve"> </v>
      </c>
      <c r="KT103" s="291">
        <f t="shared" si="531"/>
        <v>1268.3177570093458</v>
      </c>
      <c r="KU103" s="291">
        <f t="shared" si="531"/>
        <v>2136.7311827956987</v>
      </c>
      <c r="KV103" s="291" t="str">
        <f t="shared" si="531"/>
        <v xml:space="preserve"> </v>
      </c>
      <c r="KW103" s="291" t="str">
        <f t="shared" si="531"/>
        <v xml:space="preserve"> </v>
      </c>
      <c r="KX103" s="291" t="str">
        <f t="shared" si="531"/>
        <v xml:space="preserve"> </v>
      </c>
      <c r="KY103" s="291">
        <f t="shared" si="531"/>
        <v>3162.6020822304572</v>
      </c>
      <c r="KZ103" s="291" t="str">
        <f t="shared" si="531"/>
        <v xml:space="preserve"> </v>
      </c>
      <c r="LA103" s="291" t="str">
        <f t="shared" si="531"/>
        <v xml:space="preserve"> </v>
      </c>
      <c r="LB103" s="291" t="str">
        <f t="shared" si="531"/>
        <v xml:space="preserve"> </v>
      </c>
      <c r="LC103" s="291" t="str">
        <f t="shared" si="531"/>
        <v xml:space="preserve"> </v>
      </c>
      <c r="LD103" s="291">
        <f t="shared" si="531"/>
        <v>3612.118093922652</v>
      </c>
      <c r="LE103" s="291">
        <f t="shared" si="531"/>
        <v>6562.6791666666668</v>
      </c>
      <c r="LF103" s="291">
        <f t="shared" si="531"/>
        <v>1496.1007194244605</v>
      </c>
      <c r="LG103" s="291" t="str">
        <f t="shared" si="531"/>
        <v xml:space="preserve"> </v>
      </c>
      <c r="LH103" s="291" t="str">
        <f t="shared" si="531"/>
        <v xml:space="preserve"> </v>
      </c>
      <c r="LI103" s="291" t="str">
        <f t="shared" si="531"/>
        <v xml:space="preserve"> </v>
      </c>
      <c r="LJ103" s="291">
        <f t="shared" si="531"/>
        <v>920.12105417706653</v>
      </c>
      <c r="LK103" s="291" t="str">
        <f t="shared" si="531"/>
        <v xml:space="preserve"> </v>
      </c>
      <c r="LL103" s="291" t="str">
        <f t="shared" si="531"/>
        <v xml:space="preserve"> </v>
      </c>
      <c r="LM103" s="291" t="str">
        <f t="shared" si="531"/>
        <v xml:space="preserve"> </v>
      </c>
      <c r="LN103" s="291">
        <f t="shared" si="531"/>
        <v>1959.8304368248005</v>
      </c>
      <c r="LO103" s="291">
        <f t="shared" si="531"/>
        <v>2185.6120805369128</v>
      </c>
      <c r="LP103" s="291">
        <f t="shared" si="531"/>
        <v>4243.5136986301368</v>
      </c>
      <c r="LQ103" s="291" t="str">
        <f t="shared" si="531"/>
        <v xml:space="preserve"> </v>
      </c>
      <c r="LR103" s="291" t="str">
        <f t="shared" si="531"/>
        <v xml:space="preserve"> </v>
      </c>
      <c r="LS103" s="291" t="str">
        <f t="shared" si="531"/>
        <v xml:space="preserve"> </v>
      </c>
      <c r="LT103" s="291" t="str">
        <f t="shared" ref="LT103:MP103" si="532">IF(LT45&gt;0,IF(LT47&gt;0,LT45/LT47," ")," ")</f>
        <v xml:space="preserve"> </v>
      </c>
      <c r="LU103" s="291" t="str">
        <f t="shared" si="532"/>
        <v xml:space="preserve"> </v>
      </c>
      <c r="LV103" s="291" t="str">
        <f t="shared" si="532"/>
        <v xml:space="preserve"> </v>
      </c>
      <c r="LW103" s="291">
        <f t="shared" si="532"/>
        <v>972.18518518518522</v>
      </c>
      <c r="LX103" s="291" t="str">
        <f t="shared" si="532"/>
        <v xml:space="preserve"> </v>
      </c>
      <c r="LY103" s="291" t="str">
        <f t="shared" si="532"/>
        <v xml:space="preserve"> </v>
      </c>
      <c r="LZ103" s="291" t="str">
        <f t="shared" si="532"/>
        <v xml:space="preserve"> </v>
      </c>
      <c r="MA103" s="291">
        <f t="shared" si="532"/>
        <v>8195.3559822747411</v>
      </c>
      <c r="MB103" s="291">
        <f t="shared" si="532"/>
        <v>3614.7875417130144</v>
      </c>
      <c r="MC103" s="291" t="str">
        <f t="shared" si="532"/>
        <v xml:space="preserve"> </v>
      </c>
      <c r="MD103" s="291" t="str">
        <f t="shared" si="532"/>
        <v xml:space="preserve"> </v>
      </c>
      <c r="ME103" s="291" t="str">
        <f t="shared" si="532"/>
        <v xml:space="preserve"> </v>
      </c>
      <c r="MF103" s="291" t="str">
        <f t="shared" si="532"/>
        <v xml:space="preserve"> </v>
      </c>
      <c r="MG103" s="291" t="str">
        <f t="shared" si="532"/>
        <v xml:space="preserve"> </v>
      </c>
      <c r="MH103" s="291" t="str">
        <f t="shared" si="532"/>
        <v xml:space="preserve"> </v>
      </c>
      <c r="MI103" s="291" t="str">
        <f t="shared" si="532"/>
        <v xml:space="preserve"> </v>
      </c>
      <c r="MJ103" s="291" t="str">
        <f t="shared" si="532"/>
        <v xml:space="preserve"> </v>
      </c>
      <c r="MK103" s="291">
        <f t="shared" si="532"/>
        <v>3097.7744247453793</v>
      </c>
      <c r="ML103" s="291">
        <f t="shared" si="532"/>
        <v>2137.7198581560283</v>
      </c>
      <c r="MM103" s="291" t="str">
        <f t="shared" si="532"/>
        <v xml:space="preserve"> </v>
      </c>
      <c r="MN103" s="291" t="str">
        <f t="shared" si="532"/>
        <v xml:space="preserve"> </v>
      </c>
      <c r="MO103" s="291">
        <f t="shared" si="532"/>
        <v>2478.2937062937062</v>
      </c>
      <c r="MP103" s="291" t="str">
        <f t="shared" si="532"/>
        <v xml:space="preserve"> </v>
      </c>
      <c r="MR103" s="350">
        <f t="shared" si="50"/>
        <v>76.942684320447654</v>
      </c>
      <c r="MS103" s="350">
        <f t="shared" si="51"/>
        <v>8195.3559822747411</v>
      </c>
      <c r="MT103" s="286">
        <f t="shared" si="52"/>
        <v>2379.2816714253136</v>
      </c>
      <c r="MU103" s="772">
        <f t="shared" si="53"/>
        <v>158</v>
      </c>
    </row>
    <row r="104" spans="1:359" s="99" customFormat="1" x14ac:dyDescent="0.35">
      <c r="A104" s="101" t="s">
        <v>263</v>
      </c>
      <c r="B104" s="102"/>
      <c r="C104" s="102" t="s">
        <v>11</v>
      </c>
      <c r="D104" s="70" t="s">
        <v>214</v>
      </c>
      <c r="E104" s="286">
        <f t="shared" si="15"/>
        <v>7.2685910147749091</v>
      </c>
      <c r="F104" s="352"/>
      <c r="G104" s="732" t="str">
        <f t="shared" ref="G104:M104" si="533">IF(G49&gt;0,IF(G52&gt;0,G49/G52," ")," ")</f>
        <v xml:space="preserve"> </v>
      </c>
      <c r="H104" s="913" t="str">
        <f t="shared" ref="H104" si="534">IF(H49&gt;0,IF(H52&gt;0,H49/H52," ")," ")</f>
        <v xml:space="preserve"> </v>
      </c>
      <c r="I104" s="862">
        <f t="shared" ref="I104" si="535">IF(I49&gt;0,IF(I52&gt;0,I49/I52," ")," ")</f>
        <v>7.9252072116003278</v>
      </c>
      <c r="J104" s="778" t="str">
        <f t="shared" ref="J104:L104" si="536">IF(J49&gt;0,IF(J52&gt;0,J49/J52," ")," ")</f>
        <v xml:space="preserve"> </v>
      </c>
      <c r="K104" s="778" t="str">
        <f t="shared" ref="K104" si="537">IF(K49&gt;0,IF(K52&gt;0,K49/K52," ")," ")</f>
        <v xml:space="preserve"> </v>
      </c>
      <c r="L104" s="778" t="str">
        <f t="shared" si="536"/>
        <v xml:space="preserve"> </v>
      </c>
      <c r="M104" s="732">
        <f t="shared" si="533"/>
        <v>3.300501674779845</v>
      </c>
      <c r="N104" s="732" t="str">
        <f t="shared" ref="N104:Y104" si="538">IF(N49&gt;0,IF(N52&gt;0,N49/N52," ")," ")</f>
        <v xml:space="preserve"> </v>
      </c>
      <c r="O104" s="778" t="str">
        <f t="shared" ref="O104:Q104" si="539">IF(O49&gt;0,IF(O52&gt;0,O49/O52," ")," ")</f>
        <v xml:space="preserve"> </v>
      </c>
      <c r="P104" s="862" t="str">
        <f t="shared" si="539"/>
        <v xml:space="preserve"> </v>
      </c>
      <c r="Q104" s="862" t="str">
        <f t="shared" si="539"/>
        <v xml:space="preserve"> </v>
      </c>
      <c r="R104" s="862">
        <f t="shared" ref="R104" si="540">IF(R49&gt;0,IF(R52&gt;0,R49/R52," ")," ")</f>
        <v>13.644450076026356</v>
      </c>
      <c r="S104" s="732">
        <f t="shared" ref="S104" si="541">IF(S49&gt;0,IF(S52&gt;0,S49/S52," ")," ")</f>
        <v>5.9014399175085623</v>
      </c>
      <c r="T104" s="732" t="str">
        <f t="shared" si="538"/>
        <v xml:space="preserve"> </v>
      </c>
      <c r="U104" s="862"/>
      <c r="V104" s="675">
        <f t="shared" si="538"/>
        <v>12.052690520034638</v>
      </c>
      <c r="W104" s="816">
        <f t="shared" ref="W104" si="542">IF(W49&gt;0,IF(W52&gt;0,W49/W52," ")," ")</f>
        <v>4.6245281851370583</v>
      </c>
      <c r="X104" s="675" t="str">
        <f t="shared" si="538"/>
        <v xml:space="preserve"> </v>
      </c>
      <c r="Y104" s="732">
        <f t="shared" si="538"/>
        <v>7.809180713670032</v>
      </c>
      <c r="Z104" s="732" t="str">
        <f t="shared" ref="Z104:AB104" si="543">IF(Z49&gt;0,IF(Z52&gt;0,Z49/Z52," ")," ")</f>
        <v xml:space="preserve"> </v>
      </c>
      <c r="AA104" s="778">
        <f t="shared" si="543"/>
        <v>9.2740335643561451</v>
      </c>
      <c r="AB104" s="913">
        <f t="shared" si="543"/>
        <v>9.7133775989474174</v>
      </c>
      <c r="AC104" s="778">
        <f t="shared" ref="AC104" si="544">IF(AC49&gt;0,IF(AC52&gt;0,AC49/AC52," ")," ")</f>
        <v>9.4705612889637738</v>
      </c>
      <c r="AD104" s="292" t="str">
        <f t="shared" ref="AD104:BQ104" si="545">IF(AD49&gt;0,IF(AD52&gt;0,AD49/AD52," ")," ")</f>
        <v xml:space="preserve"> </v>
      </c>
      <c r="AE104" s="292">
        <f t="shared" ref="AE104:AH104" si="546">IF(AE49&gt;0,IF(AE52&gt;0,AE49/AE52," ")," ")</f>
        <v>5.8013503184713375</v>
      </c>
      <c r="AF104" s="675" t="str">
        <f>IF(AF49&gt;0,IF(AF52&gt;0,AF49/AF52," ")," ")</f>
        <v xml:space="preserve"> </v>
      </c>
      <c r="AG104" s="778" t="str">
        <f t="shared" ref="AG104" si="547">IF(AG49&gt;0,IF(AG52&gt;0,AG49/AG52," ")," ")</f>
        <v xml:space="preserve"> </v>
      </c>
      <c r="AH104" s="646" t="str">
        <f t="shared" si="546"/>
        <v xml:space="preserve"> </v>
      </c>
      <c r="AI104" s="292" t="str">
        <f t="shared" ref="AI104:AJ104" si="548">IF(AI49&gt;0,IF(AI52&gt;0,AI49/AI52," ")," ")</f>
        <v xml:space="preserve"> </v>
      </c>
      <c r="AJ104" s="292" t="str">
        <f t="shared" si="548"/>
        <v xml:space="preserve"> </v>
      </c>
      <c r="AK104" s="732">
        <f>IF(AK49&gt;0,IF(AK52&gt;0,AK49/AK52," ")," ")</f>
        <v>4.2665922603613371</v>
      </c>
      <c r="AL104" s="292" t="str">
        <f t="shared" si="545"/>
        <v xml:space="preserve"> </v>
      </c>
      <c r="AM104" s="292" t="str">
        <f t="shared" ref="AM104:AR104" si="549">IF(AM49&gt;0,IF(AM52&gt;0,AM49/AM52," ")," ")</f>
        <v xml:space="preserve"> </v>
      </c>
      <c r="AN104" s="292">
        <f t="shared" si="549"/>
        <v>8.1501423426406134</v>
      </c>
      <c r="AO104" s="592" t="str">
        <f t="shared" ref="AO104:AP104" si="550">IF(AO49&gt;0,IF(AO52&gt;0,AO49/AO52," ")," ")</f>
        <v xml:space="preserve"> </v>
      </c>
      <c r="AP104" s="862" t="str">
        <f t="shared" si="550"/>
        <v xml:space="preserve"> </v>
      </c>
      <c r="AQ104" s="292">
        <f t="shared" ref="AQ104" si="551">IF(AQ49&gt;0,IF(AQ52&gt;0,AQ49/AQ52," ")," ")</f>
        <v>6.382755249614207</v>
      </c>
      <c r="AR104" s="292" t="str">
        <f t="shared" si="549"/>
        <v xml:space="preserve"> </v>
      </c>
      <c r="AS104" s="568">
        <f>IF(AS49&gt;0,IF(AS52&gt;0,AS49/AS52," ")," ")</f>
        <v>8.6428212974024419</v>
      </c>
      <c r="AT104" s="292">
        <f t="shared" ref="AT104:AU104" si="552">IF(AT49&gt;0,IF(AT52&gt;0,AT49/AT52," ")," ")</f>
        <v>11.222907320244463</v>
      </c>
      <c r="AU104" s="646">
        <f t="shared" si="552"/>
        <v>12.182402591029541</v>
      </c>
      <c r="AV104" s="568" t="str">
        <f t="shared" ref="AV104:AX104" si="553">IF(AV49&gt;0,IF(AV52&gt;0,AV49/AV52," ")," ")</f>
        <v xml:space="preserve"> </v>
      </c>
      <c r="AW104" s="732">
        <f t="shared" si="553"/>
        <v>9.8613344679668646</v>
      </c>
      <c r="AX104" s="732">
        <f t="shared" si="553"/>
        <v>10.14986600760966</v>
      </c>
      <c r="AY104" s="463">
        <f t="shared" si="545"/>
        <v>8.6572508596971751</v>
      </c>
      <c r="AZ104" s="541">
        <f t="shared" ref="AZ104" si="554">IF(AZ49&gt;0,IF(AZ52&gt;0,AZ49/AZ52," ")," ")</f>
        <v>4.6953382159315336</v>
      </c>
      <c r="BA104" s="292" t="str">
        <f t="shared" si="545"/>
        <v xml:space="preserve"> </v>
      </c>
      <c r="BB104" s="292">
        <f t="shared" si="545"/>
        <v>8.5930361160572559</v>
      </c>
      <c r="BC104" s="292" t="str">
        <f t="shared" ref="BC104:BF104" si="555">IF(BC49&gt;0,IF(BC52&gt;0,BC49/BC52," ")," ")</f>
        <v xml:space="preserve"> </v>
      </c>
      <c r="BD104" s="675">
        <f t="shared" ref="BD104" si="556">IF(BD49&gt;0,IF(BD52&gt;0,BD49/BD52," ")," ")</f>
        <v>9.6189719512156984</v>
      </c>
      <c r="BE104" s="292">
        <f t="shared" si="555"/>
        <v>9.455502732625563</v>
      </c>
      <c r="BF104" s="778" t="str">
        <f t="shared" si="555"/>
        <v xml:space="preserve"> </v>
      </c>
      <c r="BG104" s="292">
        <f t="shared" si="545"/>
        <v>8.6780991470531657</v>
      </c>
      <c r="BH104" s="292" t="str">
        <f t="shared" si="545"/>
        <v xml:space="preserve"> </v>
      </c>
      <c r="BI104" s="292" t="str">
        <f t="shared" si="545"/>
        <v xml:space="preserve"> </v>
      </c>
      <c r="BJ104" s="292" t="str">
        <f t="shared" si="545"/>
        <v xml:space="preserve"> </v>
      </c>
      <c r="BK104" s="292">
        <f t="shared" si="545"/>
        <v>14.467621951640952</v>
      </c>
      <c r="BL104" s="292" t="str">
        <f t="shared" si="545"/>
        <v xml:space="preserve"> </v>
      </c>
      <c r="BM104" s="292" t="str">
        <f t="shared" si="545"/>
        <v xml:space="preserve"> </v>
      </c>
      <c r="BN104" s="292">
        <f t="shared" si="545"/>
        <v>8.5426412040625834</v>
      </c>
      <c r="BO104" s="292">
        <f t="shared" si="545"/>
        <v>12.546754982413574</v>
      </c>
      <c r="BP104" s="862" t="str">
        <f t="shared" si="545"/>
        <v xml:space="preserve"> </v>
      </c>
      <c r="BQ104" s="292" t="str">
        <f t="shared" si="545"/>
        <v xml:space="preserve"> </v>
      </c>
      <c r="BR104" s="292" t="str">
        <f t="shared" ref="BR104" si="557">IF(BR49&gt;0,IF(BR52&gt;0,BR49/BR52," ")," ")</f>
        <v xml:space="preserve"> </v>
      </c>
      <c r="BS104" s="292" t="str">
        <f t="shared" ref="BS104:EH104" si="558">IF(BS49&gt;0,IF(BS52&gt;0,BS49/BS52," ")," ")</f>
        <v xml:space="preserve"> </v>
      </c>
      <c r="BT104" s="292" t="str">
        <f t="shared" si="558"/>
        <v xml:space="preserve"> </v>
      </c>
      <c r="BU104" s="292" t="str">
        <f t="shared" si="558"/>
        <v xml:space="preserve"> </v>
      </c>
      <c r="BV104" s="292">
        <f t="shared" ref="BV104" si="559">IF(BV49&gt;0,IF(BV52&gt;0,BV49/BV52," ")," ")</f>
        <v>10.316442937352781</v>
      </c>
      <c r="BW104" s="292" t="str">
        <f t="shared" si="558"/>
        <v xml:space="preserve"> </v>
      </c>
      <c r="BX104" s="292" t="str">
        <f t="shared" si="558"/>
        <v xml:space="preserve"> </v>
      </c>
      <c r="BY104" s="292">
        <f t="shared" si="558"/>
        <v>4.0875603408026349</v>
      </c>
      <c r="BZ104" s="292" t="str">
        <f t="shared" si="558"/>
        <v xml:space="preserve"> </v>
      </c>
      <c r="CA104" s="292">
        <f t="shared" si="558"/>
        <v>7.3448233562315997</v>
      </c>
      <c r="CB104" s="292">
        <f t="shared" si="558"/>
        <v>9.8657737825607015</v>
      </c>
      <c r="CC104" s="292" t="str">
        <f t="shared" si="558"/>
        <v xml:space="preserve"> </v>
      </c>
      <c r="CD104" s="292" t="str">
        <f t="shared" si="558"/>
        <v xml:space="preserve"> </v>
      </c>
      <c r="CE104" s="292">
        <f t="shared" si="558"/>
        <v>6.0055484358448217</v>
      </c>
      <c r="CF104" s="568" t="str">
        <f>IF(CF49&gt;0,IF(CF52&gt;0,CF49/CF52," ")," ")</f>
        <v xml:space="preserve"> </v>
      </c>
      <c r="CG104" s="292" t="str">
        <f t="shared" si="558"/>
        <v xml:space="preserve"> </v>
      </c>
      <c r="CH104" s="292">
        <f t="shared" si="558"/>
        <v>10.164717678203965</v>
      </c>
      <c r="CI104" s="292">
        <f t="shared" si="558"/>
        <v>8.1419706541796231</v>
      </c>
      <c r="CJ104" s="292">
        <f t="shared" si="558"/>
        <v>7.0468528281504073</v>
      </c>
      <c r="CK104" s="292" t="str">
        <f t="shared" si="558"/>
        <v xml:space="preserve"> </v>
      </c>
      <c r="CL104" s="292">
        <f t="shared" si="558"/>
        <v>7.3946045062320227</v>
      </c>
      <c r="CM104" s="292" t="str">
        <f t="shared" si="558"/>
        <v xml:space="preserve"> </v>
      </c>
      <c r="CN104" s="292" t="str">
        <f t="shared" si="558"/>
        <v xml:space="preserve"> </v>
      </c>
      <c r="CO104" s="292" t="str">
        <f t="shared" si="558"/>
        <v xml:space="preserve"> </v>
      </c>
      <c r="CP104" s="292" t="str">
        <f t="shared" si="558"/>
        <v xml:space="preserve"> </v>
      </c>
      <c r="CQ104" s="292">
        <f t="shared" ref="CQ104" si="560">IF(CQ49&gt;0,IF(CQ52&gt;0,CQ49/CQ52," ")," ")</f>
        <v>8.8461949654971335</v>
      </c>
      <c r="CR104" s="292">
        <f t="shared" si="558"/>
        <v>5.311347073665023</v>
      </c>
      <c r="CS104" s="292">
        <f t="shared" si="558"/>
        <v>6.4197735926200394</v>
      </c>
      <c r="CT104" s="292">
        <f t="shared" si="558"/>
        <v>11.864586630756662</v>
      </c>
      <c r="CU104" s="292" t="str">
        <f t="shared" si="558"/>
        <v xml:space="preserve"> </v>
      </c>
      <c r="CV104" s="778" t="str">
        <f t="shared" si="558"/>
        <v xml:space="preserve"> </v>
      </c>
      <c r="CW104" s="292">
        <f t="shared" si="558"/>
        <v>9.4246456743410505</v>
      </c>
      <c r="CX104" s="292" t="str">
        <f t="shared" si="558"/>
        <v xml:space="preserve"> </v>
      </c>
      <c r="CY104" s="292" t="str">
        <f t="shared" si="558"/>
        <v xml:space="preserve"> </v>
      </c>
      <c r="CZ104" s="292" t="str">
        <f t="shared" si="558"/>
        <v xml:space="preserve"> </v>
      </c>
      <c r="DA104" s="292">
        <f t="shared" si="558"/>
        <v>8.6360678987305146</v>
      </c>
      <c r="DB104" s="292" t="str">
        <f t="shared" si="558"/>
        <v xml:space="preserve"> </v>
      </c>
      <c r="DC104" s="292" t="str">
        <f t="shared" si="558"/>
        <v xml:space="preserve"> </v>
      </c>
      <c r="DD104" s="292" t="str">
        <f t="shared" si="558"/>
        <v xml:space="preserve"> </v>
      </c>
      <c r="DE104" s="292">
        <f t="shared" si="558"/>
        <v>5.2552465210234924</v>
      </c>
      <c r="DF104" s="292">
        <f t="shared" si="558"/>
        <v>5.5657498281589923</v>
      </c>
      <c r="DG104" s="862" t="str">
        <f t="shared" ref="DG104" si="561">IF(DG49&gt;0,IF(DG52&gt;0,DG49/DG52," ")," ")</f>
        <v xml:space="preserve"> </v>
      </c>
      <c r="DH104" s="292" t="str">
        <f t="shared" si="558"/>
        <v xml:space="preserve"> </v>
      </c>
      <c r="DI104" s="292" t="str">
        <f t="shared" si="558"/>
        <v xml:space="preserve"> </v>
      </c>
      <c r="DJ104" s="292">
        <f t="shared" si="558"/>
        <v>10.750504504823242</v>
      </c>
      <c r="DK104" s="292" t="str">
        <f t="shared" si="558"/>
        <v xml:space="preserve"> </v>
      </c>
      <c r="DL104" s="292">
        <f t="shared" si="558"/>
        <v>6.4312932593843897</v>
      </c>
      <c r="DM104" s="292" t="str">
        <f t="shared" si="558"/>
        <v xml:space="preserve"> </v>
      </c>
      <c r="DN104" s="292">
        <f t="shared" si="558"/>
        <v>5.9053607981263943</v>
      </c>
      <c r="DO104" s="292" t="str">
        <f t="shared" si="558"/>
        <v xml:space="preserve"> </v>
      </c>
      <c r="DP104" s="292" t="str">
        <f t="shared" si="558"/>
        <v xml:space="preserve"> </v>
      </c>
      <c r="DQ104" s="292">
        <f t="shared" si="558"/>
        <v>11.132840193879765</v>
      </c>
      <c r="DR104" s="292" t="str">
        <f t="shared" si="558"/>
        <v xml:space="preserve"> </v>
      </c>
      <c r="DS104" s="292">
        <f t="shared" si="558"/>
        <v>4.6902893289379231</v>
      </c>
      <c r="DT104" s="292">
        <f t="shared" si="558"/>
        <v>2.7512436709736323</v>
      </c>
      <c r="DU104" s="292" t="str">
        <f t="shared" si="558"/>
        <v xml:space="preserve"> </v>
      </c>
      <c r="DV104" s="292">
        <f t="shared" si="558"/>
        <v>8.7470287132271984</v>
      </c>
      <c r="DW104" s="292">
        <f t="shared" si="558"/>
        <v>13.921278218425869</v>
      </c>
      <c r="DX104" s="292" t="str">
        <f t="shared" si="558"/>
        <v xml:space="preserve"> </v>
      </c>
      <c r="DY104" s="292" t="str">
        <f t="shared" si="558"/>
        <v xml:space="preserve"> </v>
      </c>
      <c r="DZ104" s="292" t="str">
        <f t="shared" si="558"/>
        <v xml:space="preserve"> </v>
      </c>
      <c r="EA104" s="292" t="str">
        <f t="shared" si="558"/>
        <v xml:space="preserve"> </v>
      </c>
      <c r="EB104" s="292">
        <f t="shared" si="558"/>
        <v>10.65762099065131</v>
      </c>
      <c r="EC104" s="292">
        <f t="shared" si="558"/>
        <v>6.1534637428675643</v>
      </c>
      <c r="ED104" s="292" t="str">
        <f t="shared" si="558"/>
        <v xml:space="preserve"> </v>
      </c>
      <c r="EE104" s="292" t="str">
        <f t="shared" si="558"/>
        <v xml:space="preserve"> </v>
      </c>
      <c r="EF104" s="292" t="str">
        <f t="shared" si="558"/>
        <v xml:space="preserve"> </v>
      </c>
      <c r="EG104" s="292" t="str">
        <f t="shared" si="558"/>
        <v xml:space="preserve"> </v>
      </c>
      <c r="EH104" s="292" t="str">
        <f t="shared" si="558"/>
        <v xml:space="preserve"> </v>
      </c>
      <c r="EI104" s="292" t="str">
        <f t="shared" ref="EI104:GU104" si="562">IF(EI49&gt;0,IF(EI52&gt;0,EI49/EI52," ")," ")</f>
        <v xml:space="preserve"> </v>
      </c>
      <c r="EJ104" s="292" t="str">
        <f t="shared" si="562"/>
        <v xml:space="preserve"> </v>
      </c>
      <c r="EK104" s="292">
        <f t="shared" si="562"/>
        <v>6.2088123672733087</v>
      </c>
      <c r="EL104" s="292">
        <f t="shared" si="562"/>
        <v>7.3946045062320227</v>
      </c>
      <c r="EM104" s="292" t="str">
        <f t="shared" si="562"/>
        <v xml:space="preserve"> </v>
      </c>
      <c r="EN104" s="292" t="str">
        <f t="shared" si="562"/>
        <v xml:space="preserve"> </v>
      </c>
      <c r="EO104" s="292" t="str">
        <f t="shared" si="562"/>
        <v xml:space="preserve"> </v>
      </c>
      <c r="EP104" s="292" t="str">
        <f t="shared" si="562"/>
        <v xml:space="preserve"> </v>
      </c>
      <c r="EQ104" s="292" t="str">
        <f t="shared" si="562"/>
        <v xml:space="preserve"> </v>
      </c>
      <c r="ER104" s="292">
        <f t="shared" si="562"/>
        <v>8.6644258468870632</v>
      </c>
      <c r="ES104" s="292">
        <f t="shared" si="562"/>
        <v>4.9354877392909575</v>
      </c>
      <c r="ET104" s="292" t="str">
        <f t="shared" si="562"/>
        <v xml:space="preserve"> </v>
      </c>
      <c r="EU104" s="292" t="str">
        <f t="shared" si="562"/>
        <v xml:space="preserve"> </v>
      </c>
      <c r="EV104" s="292">
        <f t="shared" si="562"/>
        <v>4.8908314285714285</v>
      </c>
      <c r="EW104" s="292">
        <f t="shared" si="562"/>
        <v>9.8280319999397836</v>
      </c>
      <c r="EX104" s="292" t="str">
        <f t="shared" si="562"/>
        <v xml:space="preserve"> </v>
      </c>
      <c r="EY104" s="292" t="str">
        <f t="shared" si="562"/>
        <v xml:space="preserve"> </v>
      </c>
      <c r="EZ104" s="778" t="str">
        <f t="shared" ref="EZ104" si="563">IF(EZ49&gt;0,IF(EZ52&gt;0,EZ49/EZ52," ")," ")</f>
        <v xml:space="preserve"> </v>
      </c>
      <c r="FA104" s="292">
        <f t="shared" si="562"/>
        <v>7.1976170294947588</v>
      </c>
      <c r="FB104" s="292" t="str">
        <f t="shared" si="562"/>
        <v xml:space="preserve"> </v>
      </c>
      <c r="FC104" s="292" t="str">
        <f t="shared" si="562"/>
        <v xml:space="preserve"> </v>
      </c>
      <c r="FD104" s="292" t="str">
        <f t="shared" si="562"/>
        <v xml:space="preserve"> </v>
      </c>
      <c r="FE104" s="292" t="str">
        <f t="shared" si="562"/>
        <v xml:space="preserve"> </v>
      </c>
      <c r="FF104" s="292">
        <f t="shared" si="562"/>
        <v>7.3005009457689827</v>
      </c>
      <c r="FG104" s="292" t="str">
        <f t="shared" si="562"/>
        <v xml:space="preserve"> </v>
      </c>
      <c r="FH104" s="292">
        <f t="shared" si="562"/>
        <v>5.7552481148198718</v>
      </c>
      <c r="FI104" s="292" t="str">
        <f t="shared" si="562"/>
        <v xml:space="preserve"> </v>
      </c>
      <c r="FJ104" s="292">
        <f t="shared" si="562"/>
        <v>5.2061860617646349</v>
      </c>
      <c r="FK104" s="292" t="str">
        <f t="shared" si="562"/>
        <v xml:space="preserve"> </v>
      </c>
      <c r="FL104" s="292">
        <f t="shared" si="562"/>
        <v>5.1931562896975674</v>
      </c>
      <c r="FM104" s="292" t="str">
        <f t="shared" si="562"/>
        <v xml:space="preserve"> </v>
      </c>
      <c r="FN104" s="292" t="str">
        <f t="shared" si="562"/>
        <v xml:space="preserve"> </v>
      </c>
      <c r="FO104" s="292" t="str">
        <f t="shared" si="562"/>
        <v xml:space="preserve"> </v>
      </c>
      <c r="FP104" s="292" t="str">
        <f t="shared" si="562"/>
        <v xml:space="preserve"> </v>
      </c>
      <c r="FQ104" s="292" t="str">
        <f t="shared" si="562"/>
        <v xml:space="preserve"> </v>
      </c>
      <c r="FR104" s="292" t="str">
        <f t="shared" si="562"/>
        <v xml:space="preserve"> </v>
      </c>
      <c r="FS104" s="292" t="str">
        <f t="shared" si="562"/>
        <v xml:space="preserve"> </v>
      </c>
      <c r="FT104" s="292" t="str">
        <f t="shared" si="562"/>
        <v xml:space="preserve"> </v>
      </c>
      <c r="FU104" s="292">
        <f t="shared" si="562"/>
        <v>5.9125410042896798</v>
      </c>
      <c r="FV104" s="292" t="str">
        <f t="shared" si="562"/>
        <v xml:space="preserve"> </v>
      </c>
      <c r="FW104" s="292">
        <f t="shared" si="562"/>
        <v>5.4006651308299789</v>
      </c>
      <c r="FX104" s="292" t="str">
        <f t="shared" si="562"/>
        <v xml:space="preserve"> </v>
      </c>
      <c r="FY104" s="292" t="str">
        <f t="shared" si="562"/>
        <v xml:space="preserve"> </v>
      </c>
      <c r="FZ104" s="292" t="str">
        <f t="shared" si="562"/>
        <v xml:space="preserve"> </v>
      </c>
      <c r="GA104" s="292" t="str">
        <f t="shared" si="562"/>
        <v xml:space="preserve"> </v>
      </c>
      <c r="GB104" s="292" t="str">
        <f t="shared" si="562"/>
        <v xml:space="preserve"> </v>
      </c>
      <c r="GC104" s="292" t="str">
        <f t="shared" si="562"/>
        <v xml:space="preserve"> </v>
      </c>
      <c r="GD104" s="292">
        <f t="shared" si="562"/>
        <v>5.654898037567313</v>
      </c>
      <c r="GE104" s="292">
        <f t="shared" si="562"/>
        <v>5.2760069582232925</v>
      </c>
      <c r="GF104" s="292" t="str">
        <f t="shared" si="562"/>
        <v xml:space="preserve"> </v>
      </c>
      <c r="GG104" s="292" t="str">
        <f t="shared" si="562"/>
        <v xml:space="preserve"> </v>
      </c>
      <c r="GH104" s="292">
        <f t="shared" si="562"/>
        <v>13.027521008403362</v>
      </c>
      <c r="GI104" s="292" t="str">
        <f t="shared" si="562"/>
        <v xml:space="preserve"> </v>
      </c>
      <c r="GJ104" s="292" t="str">
        <f t="shared" si="562"/>
        <v xml:space="preserve"> </v>
      </c>
      <c r="GK104" s="292" t="str">
        <f t="shared" si="562"/>
        <v xml:space="preserve"> </v>
      </c>
      <c r="GL104" s="292" t="str">
        <f t="shared" si="562"/>
        <v xml:space="preserve"> </v>
      </c>
      <c r="GM104" s="292" t="str">
        <f t="shared" si="562"/>
        <v xml:space="preserve"> </v>
      </c>
      <c r="GN104" s="292" t="str">
        <f t="shared" si="562"/>
        <v xml:space="preserve"> </v>
      </c>
      <c r="GO104" s="292" t="str">
        <f t="shared" si="562"/>
        <v xml:space="preserve"> </v>
      </c>
      <c r="GP104" s="292" t="str">
        <f t="shared" si="562"/>
        <v xml:space="preserve"> </v>
      </c>
      <c r="GQ104" s="292" t="str">
        <f t="shared" si="562"/>
        <v xml:space="preserve"> </v>
      </c>
      <c r="GR104" s="292">
        <f t="shared" si="562"/>
        <v>6.2486581746721503</v>
      </c>
      <c r="GS104" s="292" t="str">
        <f t="shared" si="562"/>
        <v xml:space="preserve"> </v>
      </c>
      <c r="GT104" s="292">
        <f t="shared" si="562"/>
        <v>6.772788630687856</v>
      </c>
      <c r="GU104" s="292" t="str">
        <f t="shared" si="562"/>
        <v xml:space="preserve"> </v>
      </c>
      <c r="GV104" s="292" t="str">
        <f t="shared" ref="GV104:JG104" si="564">IF(GV49&gt;0,IF(GV52&gt;0,GV49/GV52," ")," ")</f>
        <v xml:space="preserve"> </v>
      </c>
      <c r="GW104" s="292" t="str">
        <f t="shared" si="564"/>
        <v xml:space="preserve"> </v>
      </c>
      <c r="GX104" s="292">
        <f t="shared" si="564"/>
        <v>3.3535721659541338</v>
      </c>
      <c r="GY104" s="292" t="str">
        <f t="shared" si="564"/>
        <v xml:space="preserve"> </v>
      </c>
      <c r="GZ104" s="292" t="str">
        <f t="shared" si="564"/>
        <v xml:space="preserve"> </v>
      </c>
      <c r="HA104" s="292" t="str">
        <f t="shared" si="564"/>
        <v xml:space="preserve"> </v>
      </c>
      <c r="HB104" s="292" t="str">
        <f t="shared" si="564"/>
        <v xml:space="preserve"> </v>
      </c>
      <c r="HC104" s="292" t="str">
        <f t="shared" si="564"/>
        <v xml:space="preserve"> </v>
      </c>
      <c r="HD104" s="292">
        <f t="shared" si="564"/>
        <v>7.5398785621669173</v>
      </c>
      <c r="HE104" s="292" t="str">
        <f t="shared" si="564"/>
        <v xml:space="preserve"> </v>
      </c>
      <c r="HF104" s="292">
        <f t="shared" si="564"/>
        <v>5.7932626853589433</v>
      </c>
      <c r="HG104" s="292" t="str">
        <f t="shared" si="564"/>
        <v xml:space="preserve"> </v>
      </c>
      <c r="HH104" s="292" t="str">
        <f t="shared" si="564"/>
        <v xml:space="preserve"> </v>
      </c>
      <c r="HI104" s="292">
        <f t="shared" si="564"/>
        <v>4.2174923209804609</v>
      </c>
      <c r="HJ104" s="292">
        <f t="shared" si="564"/>
        <v>5.1737668963215482</v>
      </c>
      <c r="HK104" s="292" t="str">
        <f t="shared" si="564"/>
        <v xml:space="preserve"> </v>
      </c>
      <c r="HL104" s="292" t="str">
        <f t="shared" si="564"/>
        <v xml:space="preserve"> </v>
      </c>
      <c r="HM104" s="292" t="str">
        <f t="shared" si="564"/>
        <v xml:space="preserve"> </v>
      </c>
      <c r="HN104" s="292" t="str">
        <f t="shared" si="564"/>
        <v xml:space="preserve"> </v>
      </c>
      <c r="HO104" s="292">
        <f t="shared" si="564"/>
        <v>8.4140069153534149</v>
      </c>
      <c r="HP104" s="292">
        <f t="shared" si="564"/>
        <v>6.9514882205485202</v>
      </c>
      <c r="HQ104" s="292">
        <f t="shared" si="564"/>
        <v>2.5750861315124265</v>
      </c>
      <c r="HR104" s="292" t="str">
        <f t="shared" si="564"/>
        <v xml:space="preserve"> </v>
      </c>
      <c r="HS104" s="292" t="str">
        <f t="shared" si="564"/>
        <v xml:space="preserve"> </v>
      </c>
      <c r="HT104" s="292" t="str">
        <f t="shared" si="564"/>
        <v xml:space="preserve"> </v>
      </c>
      <c r="HU104" s="292" t="str">
        <f t="shared" si="564"/>
        <v xml:space="preserve"> </v>
      </c>
      <c r="HV104" s="292" t="str">
        <f t="shared" si="564"/>
        <v xml:space="preserve"> </v>
      </c>
      <c r="HW104" s="292" t="str">
        <f t="shared" si="564"/>
        <v xml:space="preserve"> </v>
      </c>
      <c r="HX104" s="292" t="str">
        <f t="shared" si="564"/>
        <v xml:space="preserve"> </v>
      </c>
      <c r="HY104" s="292" t="str">
        <f t="shared" si="564"/>
        <v xml:space="preserve"> </v>
      </c>
      <c r="HZ104" s="292">
        <f t="shared" si="564"/>
        <v>5.174079458801887</v>
      </c>
      <c r="IA104" s="292" t="str">
        <f t="shared" si="564"/>
        <v xml:space="preserve"> </v>
      </c>
      <c r="IB104" s="292">
        <f t="shared" si="564"/>
        <v>3.9041899917141349</v>
      </c>
      <c r="IC104" s="292" t="str">
        <f t="shared" si="564"/>
        <v xml:space="preserve"> </v>
      </c>
      <c r="ID104" s="292" t="str">
        <f t="shared" si="564"/>
        <v xml:space="preserve"> </v>
      </c>
      <c r="IE104" s="292">
        <f t="shared" si="564"/>
        <v>6.65671328725655</v>
      </c>
      <c r="IF104" s="292" t="str">
        <f t="shared" si="564"/>
        <v xml:space="preserve"> </v>
      </c>
      <c r="IG104" s="292">
        <f t="shared" si="564"/>
        <v>3.6169384767689121</v>
      </c>
      <c r="IH104" s="292" t="str">
        <f t="shared" si="564"/>
        <v xml:space="preserve"> </v>
      </c>
      <c r="II104" s="292" t="str">
        <f t="shared" si="564"/>
        <v xml:space="preserve"> </v>
      </c>
      <c r="IJ104" s="292" t="str">
        <f t="shared" si="564"/>
        <v xml:space="preserve"> </v>
      </c>
      <c r="IK104" s="292">
        <f t="shared" si="564"/>
        <v>4.8927469509324872</v>
      </c>
      <c r="IL104" s="292" t="str">
        <f t="shared" si="564"/>
        <v xml:space="preserve"> </v>
      </c>
      <c r="IM104" s="292" t="str">
        <f t="shared" si="564"/>
        <v xml:space="preserve"> </v>
      </c>
      <c r="IN104" s="292" t="str">
        <f t="shared" si="564"/>
        <v xml:space="preserve"> </v>
      </c>
      <c r="IO104" s="292">
        <f t="shared" si="564"/>
        <v>6.347589603182624</v>
      </c>
      <c r="IP104" s="292" t="str">
        <f t="shared" si="564"/>
        <v xml:space="preserve"> </v>
      </c>
      <c r="IQ104" s="292">
        <f t="shared" si="564"/>
        <v>5.5522743457361585</v>
      </c>
      <c r="IR104" s="292" t="str">
        <f t="shared" si="564"/>
        <v xml:space="preserve"> </v>
      </c>
      <c r="IS104" s="292" t="str">
        <f t="shared" si="564"/>
        <v xml:space="preserve"> </v>
      </c>
      <c r="IT104" s="292" t="str">
        <f t="shared" si="564"/>
        <v xml:space="preserve"> </v>
      </c>
      <c r="IU104" s="292">
        <f t="shared" si="564"/>
        <v>6.7770943069692828</v>
      </c>
      <c r="IV104" s="292">
        <f t="shared" si="564"/>
        <v>5.4433226781607535</v>
      </c>
      <c r="IW104" s="292" t="str">
        <f t="shared" si="564"/>
        <v xml:space="preserve"> </v>
      </c>
      <c r="IX104" s="292" t="str">
        <f t="shared" si="564"/>
        <v xml:space="preserve"> </v>
      </c>
      <c r="IY104" s="292" t="str">
        <f t="shared" si="564"/>
        <v xml:space="preserve"> </v>
      </c>
      <c r="IZ104" s="292" t="str">
        <f t="shared" si="564"/>
        <v xml:space="preserve"> </v>
      </c>
      <c r="JA104" s="292" t="str">
        <f t="shared" si="564"/>
        <v xml:space="preserve"> </v>
      </c>
      <c r="JB104" s="292" t="str">
        <f t="shared" si="564"/>
        <v xml:space="preserve"> </v>
      </c>
      <c r="JC104" s="292" t="str">
        <f t="shared" si="564"/>
        <v xml:space="preserve"> </v>
      </c>
      <c r="JD104" s="292" t="str">
        <f t="shared" si="564"/>
        <v xml:space="preserve"> </v>
      </c>
      <c r="JE104" s="292" t="str">
        <f t="shared" si="564"/>
        <v xml:space="preserve"> </v>
      </c>
      <c r="JF104" s="292" t="str">
        <f t="shared" si="564"/>
        <v xml:space="preserve"> </v>
      </c>
      <c r="JG104" s="292">
        <f t="shared" si="564"/>
        <v>5.4917644801228134</v>
      </c>
      <c r="JH104" s="292" t="str">
        <f t="shared" ref="JH104:LS104" si="565">IF(JH49&gt;0,IF(JH52&gt;0,JH49/JH52," ")," ")</f>
        <v xml:space="preserve"> </v>
      </c>
      <c r="JI104" s="292">
        <f t="shared" si="565"/>
        <v>7.936831336672201</v>
      </c>
      <c r="JJ104" s="292" t="str">
        <f t="shared" si="565"/>
        <v xml:space="preserve"> </v>
      </c>
      <c r="JK104" s="292" t="str">
        <f t="shared" si="565"/>
        <v xml:space="preserve"> </v>
      </c>
      <c r="JL104" s="292">
        <f t="shared" si="565"/>
        <v>5.1933102762116832</v>
      </c>
      <c r="JM104" s="292" t="str">
        <f t="shared" si="565"/>
        <v xml:space="preserve"> </v>
      </c>
      <c r="JN104" s="292">
        <f t="shared" si="565"/>
        <v>6.8994198490368452</v>
      </c>
      <c r="JO104" s="292" t="str">
        <f t="shared" si="565"/>
        <v xml:space="preserve"> </v>
      </c>
      <c r="JP104" s="292" t="str">
        <f t="shared" si="565"/>
        <v xml:space="preserve"> </v>
      </c>
      <c r="JQ104" s="292" t="str">
        <f t="shared" si="565"/>
        <v xml:space="preserve"> </v>
      </c>
      <c r="JR104" s="292" t="str">
        <f t="shared" si="565"/>
        <v xml:space="preserve"> </v>
      </c>
      <c r="JS104" s="292">
        <f t="shared" si="565"/>
        <v>4.9181656392664621</v>
      </c>
      <c r="JT104" s="292">
        <f t="shared" si="565"/>
        <v>8.7198676798871109</v>
      </c>
      <c r="JU104" s="292" t="str">
        <f t="shared" si="565"/>
        <v xml:space="preserve"> </v>
      </c>
      <c r="JV104" s="292">
        <f t="shared" si="565"/>
        <v>7.8386132477853527</v>
      </c>
      <c r="JW104" s="292" t="str">
        <f t="shared" si="565"/>
        <v xml:space="preserve"> </v>
      </c>
      <c r="JX104" s="292" t="str">
        <f t="shared" si="565"/>
        <v xml:space="preserve"> </v>
      </c>
      <c r="JY104" s="292" t="str">
        <f t="shared" si="565"/>
        <v xml:space="preserve"> </v>
      </c>
      <c r="JZ104" s="292">
        <f t="shared" si="565"/>
        <v>3.9779710880359658</v>
      </c>
      <c r="KA104" s="292" t="str">
        <f t="shared" si="565"/>
        <v xml:space="preserve"> </v>
      </c>
      <c r="KB104" s="292">
        <f t="shared" si="565"/>
        <v>8.5607621059378634</v>
      </c>
      <c r="KC104" s="292">
        <f t="shared" si="565"/>
        <v>7.2374982713317664</v>
      </c>
      <c r="KD104" s="292" t="str">
        <f t="shared" si="565"/>
        <v xml:space="preserve"> </v>
      </c>
      <c r="KE104" s="292">
        <f t="shared" si="565"/>
        <v>9.8961245537905302</v>
      </c>
      <c r="KF104" s="292" t="str">
        <f t="shared" si="565"/>
        <v xml:space="preserve"> </v>
      </c>
      <c r="KG104" s="292" t="str">
        <f t="shared" si="565"/>
        <v xml:space="preserve"> </v>
      </c>
      <c r="KH104" s="292">
        <f t="shared" si="565"/>
        <v>11.182401426372959</v>
      </c>
      <c r="KI104" s="292">
        <f t="shared" si="565"/>
        <v>12.408945307865702</v>
      </c>
      <c r="KJ104" s="292" t="str">
        <f t="shared" si="565"/>
        <v xml:space="preserve"> </v>
      </c>
      <c r="KK104" s="292">
        <f t="shared" si="565"/>
        <v>6.9258979497456448</v>
      </c>
      <c r="KL104" s="292" t="str">
        <f t="shared" si="565"/>
        <v xml:space="preserve"> </v>
      </c>
      <c r="KM104" s="292" t="str">
        <f t="shared" si="565"/>
        <v xml:space="preserve"> </v>
      </c>
      <c r="KN104" s="292" t="str">
        <f t="shared" si="565"/>
        <v xml:space="preserve"> </v>
      </c>
      <c r="KO104" s="292" t="str">
        <f t="shared" si="565"/>
        <v xml:space="preserve"> </v>
      </c>
      <c r="KP104" s="292">
        <f t="shared" si="565"/>
        <v>7.5441099845134802</v>
      </c>
      <c r="KQ104" s="292">
        <f t="shared" si="565"/>
        <v>8.0582458669309425</v>
      </c>
      <c r="KR104" s="292">
        <f t="shared" si="565"/>
        <v>4.2490194016427276</v>
      </c>
      <c r="KS104" s="292">
        <f t="shared" si="565"/>
        <v>5.8287942819466165</v>
      </c>
      <c r="KT104" s="292" t="str">
        <f t="shared" si="565"/>
        <v xml:space="preserve"> </v>
      </c>
      <c r="KU104" s="292" t="str">
        <f t="shared" si="565"/>
        <v xml:space="preserve"> </v>
      </c>
      <c r="KV104" s="292" t="str">
        <f t="shared" si="565"/>
        <v xml:space="preserve"> </v>
      </c>
      <c r="KW104" s="292" t="str">
        <f t="shared" si="565"/>
        <v xml:space="preserve"> </v>
      </c>
      <c r="KX104" s="292" t="str">
        <f t="shared" si="565"/>
        <v xml:space="preserve"> </v>
      </c>
      <c r="KY104" s="292" t="str">
        <f t="shared" si="565"/>
        <v xml:space="preserve"> </v>
      </c>
      <c r="KZ104" s="292" t="str">
        <f t="shared" si="565"/>
        <v xml:space="preserve"> </v>
      </c>
      <c r="LA104" s="292" t="str">
        <f t="shared" si="565"/>
        <v xml:space="preserve"> </v>
      </c>
      <c r="LB104" s="292" t="str">
        <f t="shared" si="565"/>
        <v xml:space="preserve"> </v>
      </c>
      <c r="LC104" s="292" t="str">
        <f t="shared" si="565"/>
        <v xml:space="preserve"> </v>
      </c>
      <c r="LD104" s="292" t="str">
        <f t="shared" si="565"/>
        <v xml:space="preserve"> </v>
      </c>
      <c r="LE104" s="292">
        <f t="shared" si="565"/>
        <v>3.6621952479824125</v>
      </c>
      <c r="LF104" s="292" t="str">
        <f t="shared" si="565"/>
        <v xml:space="preserve"> </v>
      </c>
      <c r="LG104" s="292" t="str">
        <f t="shared" si="565"/>
        <v xml:space="preserve"> </v>
      </c>
      <c r="LH104" s="292" t="str">
        <f t="shared" si="565"/>
        <v xml:space="preserve"> </v>
      </c>
      <c r="LI104" s="292" t="str">
        <f t="shared" si="565"/>
        <v xml:space="preserve"> </v>
      </c>
      <c r="LJ104" s="292">
        <f t="shared" si="565"/>
        <v>6.0247907807228289</v>
      </c>
      <c r="LK104" s="292">
        <f t="shared" si="565"/>
        <v>6.6680480441860306</v>
      </c>
      <c r="LL104" s="292" t="str">
        <f t="shared" si="565"/>
        <v xml:space="preserve"> </v>
      </c>
      <c r="LM104" s="292">
        <f t="shared" si="565"/>
        <v>5.0266188945782773</v>
      </c>
      <c r="LN104" s="292" t="str">
        <f t="shared" si="565"/>
        <v xml:space="preserve"> </v>
      </c>
      <c r="LO104" s="292">
        <f t="shared" si="565"/>
        <v>6.2653183804528867</v>
      </c>
      <c r="LP104" s="292" t="str">
        <f t="shared" si="565"/>
        <v xml:space="preserve"> </v>
      </c>
      <c r="LQ104" s="292" t="str">
        <f t="shared" si="565"/>
        <v xml:space="preserve"> </v>
      </c>
      <c r="LR104" s="292">
        <f t="shared" si="565"/>
        <v>3.2187005737323617</v>
      </c>
      <c r="LS104" s="292">
        <f t="shared" si="565"/>
        <v>7.9374917842589259</v>
      </c>
      <c r="LT104" s="292">
        <f t="shared" ref="LT104:MP104" si="566">IF(LT49&gt;0,IF(LT52&gt;0,LT49/LT52," ")," ")</f>
        <v>2.4533662047134506</v>
      </c>
      <c r="LU104" s="292">
        <f t="shared" si="566"/>
        <v>8.0767357272278417</v>
      </c>
      <c r="LV104" s="292" t="str">
        <f t="shared" si="566"/>
        <v xml:space="preserve"> </v>
      </c>
      <c r="LW104" s="292" t="str">
        <f t="shared" si="566"/>
        <v xml:space="preserve"> </v>
      </c>
      <c r="LX104" s="292" t="str">
        <f t="shared" si="566"/>
        <v xml:space="preserve"> </v>
      </c>
      <c r="LY104" s="292" t="str">
        <f t="shared" si="566"/>
        <v xml:space="preserve"> </v>
      </c>
      <c r="LZ104" s="292" t="str">
        <f t="shared" si="566"/>
        <v xml:space="preserve"> </v>
      </c>
      <c r="MA104" s="292" t="str">
        <f t="shared" si="566"/>
        <v xml:space="preserve"> </v>
      </c>
      <c r="MB104" s="292" t="str">
        <f t="shared" si="566"/>
        <v xml:space="preserve"> </v>
      </c>
      <c r="MC104" s="292" t="str">
        <f t="shared" si="566"/>
        <v xml:space="preserve"> </v>
      </c>
      <c r="MD104" s="292" t="str">
        <f t="shared" si="566"/>
        <v xml:space="preserve"> </v>
      </c>
      <c r="ME104" s="292" t="str">
        <f t="shared" si="566"/>
        <v xml:space="preserve"> </v>
      </c>
      <c r="MF104" s="292" t="str">
        <f t="shared" si="566"/>
        <v xml:space="preserve"> </v>
      </c>
      <c r="MG104" s="292" t="str">
        <f t="shared" si="566"/>
        <v xml:space="preserve"> </v>
      </c>
      <c r="MH104" s="292" t="str">
        <f t="shared" si="566"/>
        <v xml:space="preserve"> </v>
      </c>
      <c r="MI104" s="292" t="str">
        <f t="shared" si="566"/>
        <v xml:space="preserve"> </v>
      </c>
      <c r="MJ104" s="292" t="str">
        <f t="shared" si="566"/>
        <v xml:space="preserve"> </v>
      </c>
      <c r="MK104" s="292">
        <f t="shared" si="566"/>
        <v>6.3306536439449701</v>
      </c>
      <c r="ML104" s="292">
        <f t="shared" si="566"/>
        <v>7.3389505535631301</v>
      </c>
      <c r="MM104" s="292" t="str">
        <f t="shared" si="566"/>
        <v xml:space="preserve"> </v>
      </c>
      <c r="MN104" s="292">
        <f t="shared" si="566"/>
        <v>4.6446350256851172</v>
      </c>
      <c r="MO104" s="292" t="str">
        <f t="shared" si="566"/>
        <v xml:space="preserve"> </v>
      </c>
      <c r="MP104" s="292" t="str">
        <f t="shared" si="566"/>
        <v xml:space="preserve"> </v>
      </c>
      <c r="MR104" s="362">
        <f t="shared" si="50"/>
        <v>2.4533662047134506</v>
      </c>
      <c r="MS104" s="362">
        <f t="shared" si="51"/>
        <v>14.467621951640952</v>
      </c>
      <c r="MT104" s="286">
        <f t="shared" si="52"/>
        <v>6.9126588993912446</v>
      </c>
      <c r="MU104" s="772">
        <f t="shared" si="53"/>
        <v>120</v>
      </c>
    </row>
    <row r="105" spans="1:359" s="99" customFormat="1" ht="29" x14ac:dyDescent="0.35">
      <c r="A105" s="101" t="s">
        <v>264</v>
      </c>
      <c r="B105" s="102"/>
      <c r="C105" s="102" t="s">
        <v>11</v>
      </c>
      <c r="D105" s="70" t="s">
        <v>213</v>
      </c>
      <c r="E105" s="286">
        <f t="shared" si="15"/>
        <v>74.327027800217223</v>
      </c>
      <c r="F105" s="352"/>
      <c r="G105" s="732" t="str">
        <f t="shared" ref="G105:M105" si="567">IF(G49&gt;0,IF(G53&gt;0,G49/G53," ")," ")</f>
        <v xml:space="preserve"> </v>
      </c>
      <c r="H105" s="913" t="str">
        <f t="shared" ref="H105" si="568">IF(H49&gt;0,IF(H53&gt;0,H49/H53," ")," ")</f>
        <v xml:space="preserve"> </v>
      </c>
      <c r="I105" s="862">
        <f t="shared" ref="I105" si="569">IF(I49&gt;0,IF(I53&gt;0,I49/I53," ")," ")</f>
        <v>63.762247711421097</v>
      </c>
      <c r="J105" s="778" t="str">
        <f t="shared" ref="J105:L105" si="570">IF(J49&gt;0,IF(J53&gt;0,J49/J53," ")," ")</f>
        <v xml:space="preserve"> </v>
      </c>
      <c r="K105" s="778" t="str">
        <f t="shared" ref="K105" si="571">IF(K49&gt;0,IF(K53&gt;0,K49/K53," ")," ")</f>
        <v xml:space="preserve"> </v>
      </c>
      <c r="L105" s="778" t="str">
        <f t="shared" si="570"/>
        <v xml:space="preserve"> </v>
      </c>
      <c r="M105" s="732">
        <f t="shared" si="567"/>
        <v>45.461461762215102</v>
      </c>
      <c r="N105" s="732" t="str">
        <f t="shared" ref="N105:Y105" si="572">IF(N49&gt;0,IF(N53&gt;0,N49/N53," ")," ")</f>
        <v xml:space="preserve"> </v>
      </c>
      <c r="O105" s="778" t="str">
        <f t="shared" ref="O105:Q105" si="573">IF(O49&gt;0,IF(O53&gt;0,O49/O53," ")," ")</f>
        <v xml:space="preserve"> </v>
      </c>
      <c r="P105" s="862" t="str">
        <f t="shared" si="573"/>
        <v xml:space="preserve"> </v>
      </c>
      <c r="Q105" s="862" t="str">
        <f t="shared" si="573"/>
        <v xml:space="preserve"> </v>
      </c>
      <c r="R105" s="862">
        <f t="shared" ref="R105" si="574">IF(R49&gt;0,IF(R53&gt;0,R49/R53," ")," ")</f>
        <v>81.269433962264145</v>
      </c>
      <c r="S105" s="732">
        <f t="shared" ref="S105" si="575">IF(S49&gt;0,IF(S53&gt;0,S49/S53," ")," ")</f>
        <v>122.60877327212445</v>
      </c>
      <c r="T105" s="732" t="str">
        <f t="shared" si="572"/>
        <v xml:space="preserve"> </v>
      </c>
      <c r="U105" s="862"/>
      <c r="V105" s="675">
        <f t="shared" si="572"/>
        <v>41.374183949355405</v>
      </c>
      <c r="W105" s="816">
        <f t="shared" ref="W105" si="576">IF(W49&gt;0,IF(W53&gt;0,W49/W53," ")," ")</f>
        <v>70.513995177691584</v>
      </c>
      <c r="X105" s="675" t="str">
        <f t="shared" si="572"/>
        <v xml:space="preserve"> </v>
      </c>
      <c r="Y105" s="732">
        <f t="shared" si="572"/>
        <v>41.889225161274851</v>
      </c>
      <c r="Z105" s="732" t="str">
        <f t="shared" ref="Z105:AB105" si="577">IF(Z49&gt;0,IF(Z53&gt;0,Z49/Z53," ")," ")</f>
        <v xml:space="preserve"> </v>
      </c>
      <c r="AA105" s="778">
        <f t="shared" si="577"/>
        <v>73.70996943608408</v>
      </c>
      <c r="AB105" s="913" t="str">
        <f t="shared" si="577"/>
        <v xml:space="preserve"> </v>
      </c>
      <c r="AC105" s="778">
        <f t="shared" ref="AC105" si="578">IF(AC49&gt;0,IF(AC53&gt;0,AC49/AC53," ")," ")</f>
        <v>53.537912477154883</v>
      </c>
      <c r="AD105" s="292" t="str">
        <f t="shared" ref="AD105:BQ105" si="579">IF(AD49&gt;0,IF(AD53&gt;0,AD49/AD53," ")," ")</f>
        <v xml:space="preserve"> </v>
      </c>
      <c r="AE105" s="292">
        <f t="shared" ref="AE105:AH105" si="580">IF(AE49&gt;0,IF(AE53&gt;0,AE49/AE53," ")," ")</f>
        <v>49.810614968144158</v>
      </c>
      <c r="AF105" s="675" t="str">
        <f>IF(AF49&gt;0,IF(AF53&gt;0,AF49/AF53," ")," ")</f>
        <v xml:space="preserve"> </v>
      </c>
      <c r="AG105" s="778" t="str">
        <f t="shared" ref="AG105" si="581">IF(AG49&gt;0,IF(AG53&gt;0,AG49/AG53," ")," ")</f>
        <v xml:space="preserve"> </v>
      </c>
      <c r="AH105" s="646" t="str">
        <f t="shared" si="580"/>
        <v xml:space="preserve"> </v>
      </c>
      <c r="AI105" s="292" t="str">
        <f t="shared" ref="AI105:AJ105" si="582">IF(AI49&gt;0,IF(AI53&gt;0,AI49/AI53," ")," ")</f>
        <v xml:space="preserve"> </v>
      </c>
      <c r="AJ105" s="292" t="str">
        <f t="shared" si="582"/>
        <v xml:space="preserve"> </v>
      </c>
      <c r="AK105" s="732">
        <f>IF(AK49&gt;0,IF(AK53&gt;0,AK49/AK53," ")," ")</f>
        <v>46.390460252893831</v>
      </c>
      <c r="AL105" s="292" t="str">
        <f t="shared" si="579"/>
        <v xml:space="preserve"> </v>
      </c>
      <c r="AM105" s="292" t="str">
        <f t="shared" ref="AM105:AR105" si="583">IF(AM49&gt;0,IF(AM53&gt;0,AM49/AM53," ")," ")</f>
        <v xml:space="preserve"> </v>
      </c>
      <c r="AN105" s="292">
        <f t="shared" si="583"/>
        <v>87.807399397290609</v>
      </c>
      <c r="AO105" s="592" t="str">
        <f t="shared" ref="AO105:AP105" si="584">IF(AO49&gt;0,IF(AO53&gt;0,AO49/AO53," ")," ")</f>
        <v xml:space="preserve"> </v>
      </c>
      <c r="AP105" s="862" t="str">
        <f t="shared" si="584"/>
        <v xml:space="preserve"> </v>
      </c>
      <c r="AQ105" s="292">
        <f t="shared" ref="AQ105" si="585">IF(AQ49&gt;0,IF(AQ53&gt;0,AQ49/AQ53," ")," ")</f>
        <v>92.592592592592595</v>
      </c>
      <c r="AR105" s="292" t="str">
        <f t="shared" si="583"/>
        <v xml:space="preserve"> </v>
      </c>
      <c r="AS105" s="568">
        <f>IF(AS49&gt;0,IF(AS53&gt;0,AS49/AS53," ")," ")</f>
        <v>66.712258329905396</v>
      </c>
      <c r="AT105" s="292">
        <f t="shared" ref="AT105:AU105" si="586">IF(AT49&gt;0,IF(AT53&gt;0,AT49/AT53," ")," ")</f>
        <v>96.97676379881014</v>
      </c>
      <c r="AU105" s="646">
        <f t="shared" si="586"/>
        <v>73.928826682549143</v>
      </c>
      <c r="AV105" s="568" t="str">
        <f t="shared" ref="AV105:AX105" si="587">IF(AV49&gt;0,IF(AV53&gt;0,AV49/AV53," ")," ")</f>
        <v xml:space="preserve"> </v>
      </c>
      <c r="AW105" s="732">
        <f t="shared" si="587"/>
        <v>62.179752518615857</v>
      </c>
      <c r="AX105" s="732">
        <f t="shared" si="587"/>
        <v>146.90428785354229</v>
      </c>
      <c r="AY105" s="463">
        <f t="shared" si="579"/>
        <v>39.061794485171518</v>
      </c>
      <c r="AZ105" s="541">
        <f t="shared" ref="AZ105" si="588">IF(AZ49&gt;0,IF(AZ53&gt;0,AZ49/AZ53," ")," ")</f>
        <v>70.586907216494851</v>
      </c>
      <c r="BA105" s="292" t="str">
        <f t="shared" si="579"/>
        <v xml:space="preserve"> </v>
      </c>
      <c r="BB105" s="292">
        <f t="shared" si="579"/>
        <v>47.302077644544696</v>
      </c>
      <c r="BC105" s="292" t="str">
        <f t="shared" ref="BC105:BF105" si="589">IF(BC49&gt;0,IF(BC53&gt;0,BC49/BC53," ")," ")</f>
        <v xml:space="preserve"> </v>
      </c>
      <c r="BD105" s="675">
        <f t="shared" ref="BD105" si="590">IF(BD49&gt;0,IF(BD53&gt;0,BD49/BD53," ")," ")</f>
        <v>74.074240015416493</v>
      </c>
      <c r="BE105" s="292">
        <f t="shared" si="589"/>
        <v>55.761599788407771</v>
      </c>
      <c r="BF105" s="778" t="str">
        <f t="shared" si="589"/>
        <v xml:space="preserve"> </v>
      </c>
      <c r="BG105" s="292">
        <f t="shared" si="579"/>
        <v>134.72481083233771</v>
      </c>
      <c r="BH105" s="292" t="str">
        <f t="shared" si="579"/>
        <v xml:space="preserve"> </v>
      </c>
      <c r="BI105" s="292" t="str">
        <f t="shared" si="579"/>
        <v xml:space="preserve"> </v>
      </c>
      <c r="BJ105" s="292" t="str">
        <f t="shared" si="579"/>
        <v xml:space="preserve"> </v>
      </c>
      <c r="BK105" s="292">
        <f t="shared" si="579"/>
        <v>69.535327056369908</v>
      </c>
      <c r="BL105" s="292" t="str">
        <f t="shared" si="579"/>
        <v xml:space="preserve"> </v>
      </c>
      <c r="BM105" s="292" t="str">
        <f t="shared" si="579"/>
        <v xml:space="preserve"> </v>
      </c>
      <c r="BN105" s="292">
        <f t="shared" si="579"/>
        <v>91.443374546903541</v>
      </c>
      <c r="BO105" s="292">
        <f t="shared" si="579"/>
        <v>40.784124917639772</v>
      </c>
      <c r="BP105" s="862" t="str">
        <f t="shared" si="579"/>
        <v xml:space="preserve"> </v>
      </c>
      <c r="BQ105" s="292" t="str">
        <f t="shared" si="579"/>
        <v xml:space="preserve"> </v>
      </c>
      <c r="BR105" s="292" t="str">
        <f t="shared" ref="BR105" si="591">IF(BR49&gt;0,IF(BR53&gt;0,BR49/BR53," ")," ")</f>
        <v xml:space="preserve"> </v>
      </c>
      <c r="BS105" s="292" t="str">
        <f t="shared" ref="BS105:EH105" si="592">IF(BS49&gt;0,IF(BS53&gt;0,BS49/BS53," ")," ")</f>
        <v xml:space="preserve"> </v>
      </c>
      <c r="BT105" s="292" t="str">
        <f t="shared" si="592"/>
        <v xml:space="preserve"> </v>
      </c>
      <c r="BU105" s="292" t="str">
        <f t="shared" si="592"/>
        <v xml:space="preserve"> </v>
      </c>
      <c r="BV105" s="292">
        <f t="shared" ref="BV105" si="593">IF(BV49&gt;0,IF(BV53&gt;0,BV49/BV53," ")," ")</f>
        <v>96.03686295127936</v>
      </c>
      <c r="BW105" s="292" t="str">
        <f t="shared" si="592"/>
        <v xml:space="preserve"> </v>
      </c>
      <c r="BX105" s="292" t="str">
        <f t="shared" si="592"/>
        <v xml:space="preserve"> </v>
      </c>
      <c r="BY105" s="292">
        <f t="shared" si="592"/>
        <v>42.644272142909742</v>
      </c>
      <c r="BZ105" s="292" t="str">
        <f t="shared" si="592"/>
        <v xml:space="preserve"> </v>
      </c>
      <c r="CA105" s="292" t="str">
        <f t="shared" si="592"/>
        <v xml:space="preserve"> </v>
      </c>
      <c r="CB105" s="292">
        <f t="shared" si="592"/>
        <v>57.730295915121658</v>
      </c>
      <c r="CC105" s="292" t="str">
        <f t="shared" si="592"/>
        <v xml:space="preserve"> </v>
      </c>
      <c r="CD105" s="292" t="str">
        <f t="shared" si="592"/>
        <v xml:space="preserve"> </v>
      </c>
      <c r="CE105" s="292">
        <f t="shared" si="592"/>
        <v>88.453629618853654</v>
      </c>
      <c r="CF105" s="568" t="str">
        <f>IF(CF49&gt;0,IF(CF53&gt;0,CF49/CF53," ")," ")</f>
        <v xml:space="preserve"> </v>
      </c>
      <c r="CG105" s="292" t="str">
        <f t="shared" si="592"/>
        <v xml:space="preserve"> </v>
      </c>
      <c r="CH105" s="292">
        <f t="shared" si="592"/>
        <v>151.89912906676736</v>
      </c>
      <c r="CI105" s="292">
        <f t="shared" si="592"/>
        <v>39.154009658744179</v>
      </c>
      <c r="CJ105" s="292">
        <f t="shared" si="592"/>
        <v>39.983873782605734</v>
      </c>
      <c r="CK105" s="292" t="str">
        <f t="shared" si="592"/>
        <v xml:space="preserve"> </v>
      </c>
      <c r="CL105" s="292">
        <f t="shared" si="592"/>
        <v>45.752936465563266</v>
      </c>
      <c r="CM105" s="292" t="str">
        <f t="shared" si="592"/>
        <v xml:space="preserve"> </v>
      </c>
      <c r="CN105" s="292" t="str">
        <f t="shared" si="592"/>
        <v xml:space="preserve"> </v>
      </c>
      <c r="CO105" s="292" t="str">
        <f t="shared" si="592"/>
        <v xml:space="preserve"> </v>
      </c>
      <c r="CP105" s="292" t="str">
        <f t="shared" si="592"/>
        <v xml:space="preserve"> </v>
      </c>
      <c r="CQ105" s="292">
        <f t="shared" ref="CQ105" si="594">IF(CQ49&gt;0,IF(CQ53&gt;0,CQ49/CQ53," ")," ")</f>
        <v>60.118744466461486</v>
      </c>
      <c r="CR105" s="292">
        <f t="shared" si="592"/>
        <v>115.7895969630886</v>
      </c>
      <c r="CS105" s="292">
        <f t="shared" si="592"/>
        <v>142.45817975616671</v>
      </c>
      <c r="CT105" s="292">
        <f t="shared" si="592"/>
        <v>68.553920104432862</v>
      </c>
      <c r="CU105" s="292" t="str">
        <f t="shared" si="592"/>
        <v xml:space="preserve"> </v>
      </c>
      <c r="CV105" s="778" t="str">
        <f t="shared" si="592"/>
        <v xml:space="preserve"> </v>
      </c>
      <c r="CW105" s="292">
        <f t="shared" si="592"/>
        <v>143.8513116679718</v>
      </c>
      <c r="CX105" s="292" t="str">
        <f t="shared" si="592"/>
        <v xml:space="preserve"> </v>
      </c>
      <c r="CY105" s="292" t="str">
        <f t="shared" si="592"/>
        <v xml:space="preserve"> </v>
      </c>
      <c r="CZ105" s="292" t="str">
        <f t="shared" si="592"/>
        <v xml:space="preserve"> </v>
      </c>
      <c r="DA105" s="292">
        <f t="shared" si="592"/>
        <v>70.650618062076333</v>
      </c>
      <c r="DB105" s="292" t="str">
        <f t="shared" si="592"/>
        <v xml:space="preserve"> </v>
      </c>
      <c r="DC105" s="292" t="str">
        <f t="shared" si="592"/>
        <v xml:space="preserve"> </v>
      </c>
      <c r="DD105" s="292" t="str">
        <f t="shared" si="592"/>
        <v xml:space="preserve"> </v>
      </c>
      <c r="DE105" s="292">
        <f t="shared" si="592"/>
        <v>40.945278344505972</v>
      </c>
      <c r="DF105" s="292">
        <f t="shared" si="592"/>
        <v>58.654568897956679</v>
      </c>
      <c r="DG105" s="862" t="str">
        <f t="shared" ref="DG105" si="595">IF(DG49&gt;0,IF(DG53&gt;0,DG49/DG53," ")," ")</f>
        <v xml:space="preserve"> </v>
      </c>
      <c r="DH105" s="292" t="str">
        <f t="shared" si="592"/>
        <v xml:space="preserve"> </v>
      </c>
      <c r="DI105" s="292" t="str">
        <f t="shared" si="592"/>
        <v xml:space="preserve"> </v>
      </c>
      <c r="DJ105" s="292">
        <f t="shared" si="592"/>
        <v>35.071538601545747</v>
      </c>
      <c r="DK105" s="292" t="str">
        <f t="shared" si="592"/>
        <v xml:space="preserve"> </v>
      </c>
      <c r="DL105" s="292" t="str">
        <f t="shared" si="592"/>
        <v xml:space="preserve"> </v>
      </c>
      <c r="DM105" s="292" t="str">
        <f t="shared" si="592"/>
        <v xml:space="preserve"> </v>
      </c>
      <c r="DN105" s="292">
        <f t="shared" si="592"/>
        <v>363.69108461101649</v>
      </c>
      <c r="DO105" s="292" t="str">
        <f t="shared" si="592"/>
        <v xml:space="preserve"> </v>
      </c>
      <c r="DP105" s="292" t="str">
        <f t="shared" si="592"/>
        <v xml:space="preserve"> </v>
      </c>
      <c r="DQ105" s="292" t="str">
        <f t="shared" si="592"/>
        <v xml:space="preserve"> </v>
      </c>
      <c r="DR105" s="292" t="str">
        <f t="shared" si="592"/>
        <v xml:space="preserve"> </v>
      </c>
      <c r="DS105" s="292">
        <f t="shared" si="592"/>
        <v>51.862498262111501</v>
      </c>
      <c r="DT105" s="292">
        <f t="shared" si="592"/>
        <v>5.069342768000979</v>
      </c>
      <c r="DU105" s="292" t="str">
        <f t="shared" si="592"/>
        <v xml:space="preserve"> </v>
      </c>
      <c r="DV105" s="292">
        <f t="shared" si="592"/>
        <v>65.865682069620021</v>
      </c>
      <c r="DW105" s="292">
        <f t="shared" si="592"/>
        <v>72.749511777131247</v>
      </c>
      <c r="DX105" s="292" t="str">
        <f t="shared" si="592"/>
        <v xml:space="preserve"> </v>
      </c>
      <c r="DY105" s="292" t="str">
        <f t="shared" si="592"/>
        <v xml:space="preserve"> </v>
      </c>
      <c r="DZ105" s="292" t="str">
        <f t="shared" si="592"/>
        <v xml:space="preserve"> </v>
      </c>
      <c r="EA105" s="292" t="str">
        <f t="shared" si="592"/>
        <v xml:space="preserve"> </v>
      </c>
      <c r="EB105" s="292">
        <f t="shared" si="592"/>
        <v>66.859633205884265</v>
      </c>
      <c r="EC105" s="292">
        <f t="shared" si="592"/>
        <v>88.569168074014243</v>
      </c>
      <c r="ED105" s="292" t="str">
        <f t="shared" si="592"/>
        <v xml:space="preserve"> </v>
      </c>
      <c r="EE105" s="292" t="str">
        <f t="shared" si="592"/>
        <v xml:space="preserve"> </v>
      </c>
      <c r="EF105" s="292" t="str">
        <f t="shared" si="592"/>
        <v xml:space="preserve"> </v>
      </c>
      <c r="EG105" s="292" t="str">
        <f t="shared" si="592"/>
        <v xml:space="preserve"> </v>
      </c>
      <c r="EH105" s="292" t="str">
        <f t="shared" si="592"/>
        <v xml:space="preserve"> </v>
      </c>
      <c r="EI105" s="292" t="str">
        <f t="shared" ref="EI105:GU105" si="596">IF(EI49&gt;0,IF(EI53&gt;0,EI49/EI53," ")," ")</f>
        <v xml:space="preserve"> </v>
      </c>
      <c r="EJ105" s="292" t="str">
        <f t="shared" si="596"/>
        <v xml:space="preserve"> </v>
      </c>
      <c r="EK105" s="292">
        <f t="shared" si="596"/>
        <v>36.682987454237754</v>
      </c>
      <c r="EL105" s="292">
        <f t="shared" si="596"/>
        <v>45.752936465563266</v>
      </c>
      <c r="EM105" s="292" t="str">
        <f t="shared" si="596"/>
        <v xml:space="preserve"> </v>
      </c>
      <c r="EN105" s="292" t="str">
        <f t="shared" si="596"/>
        <v xml:space="preserve"> </v>
      </c>
      <c r="EO105" s="292" t="str">
        <f t="shared" si="596"/>
        <v xml:space="preserve"> </v>
      </c>
      <c r="EP105" s="292" t="str">
        <f t="shared" si="596"/>
        <v xml:space="preserve"> </v>
      </c>
      <c r="EQ105" s="292" t="str">
        <f t="shared" si="596"/>
        <v xml:space="preserve"> </v>
      </c>
      <c r="ER105" s="292">
        <f t="shared" si="596"/>
        <v>61.20925305372392</v>
      </c>
      <c r="ES105" s="292">
        <f t="shared" si="596"/>
        <v>131.27653199304078</v>
      </c>
      <c r="ET105" s="292" t="str">
        <f t="shared" si="596"/>
        <v xml:space="preserve"> </v>
      </c>
      <c r="EU105" s="292" t="str">
        <f t="shared" si="596"/>
        <v xml:space="preserve"> </v>
      </c>
      <c r="EV105" s="292">
        <f t="shared" si="596"/>
        <v>73.372953279039862</v>
      </c>
      <c r="EW105" s="292">
        <f t="shared" si="596"/>
        <v>61.638323986962945</v>
      </c>
      <c r="EX105" s="292" t="str">
        <f t="shared" si="596"/>
        <v xml:space="preserve"> </v>
      </c>
      <c r="EY105" s="292" t="str">
        <f t="shared" si="596"/>
        <v xml:space="preserve"> </v>
      </c>
      <c r="EZ105" s="778" t="str">
        <f t="shared" ref="EZ105" si="597">IF(EZ49&gt;0,IF(EZ53&gt;0,EZ49/EZ53," ")," ")</f>
        <v xml:space="preserve"> </v>
      </c>
      <c r="FA105" s="292">
        <f t="shared" si="596"/>
        <v>133.52697054140128</v>
      </c>
      <c r="FB105" s="292" t="str">
        <f t="shared" si="596"/>
        <v xml:space="preserve"> </v>
      </c>
      <c r="FC105" s="292" t="str">
        <f t="shared" si="596"/>
        <v xml:space="preserve"> </v>
      </c>
      <c r="FD105" s="292" t="str">
        <f t="shared" si="596"/>
        <v xml:space="preserve"> </v>
      </c>
      <c r="FE105" s="292" t="str">
        <f t="shared" si="596"/>
        <v xml:space="preserve"> </v>
      </c>
      <c r="FF105" s="292">
        <f t="shared" si="596"/>
        <v>69.657904827385593</v>
      </c>
      <c r="FG105" s="292" t="str">
        <f t="shared" si="596"/>
        <v xml:space="preserve"> </v>
      </c>
      <c r="FH105" s="292">
        <f t="shared" si="596"/>
        <v>27.108129187081293</v>
      </c>
      <c r="FI105" s="292" t="str">
        <f t="shared" si="596"/>
        <v xml:space="preserve"> </v>
      </c>
      <c r="FJ105" s="292">
        <f t="shared" si="596"/>
        <v>171.55851344227727</v>
      </c>
      <c r="FK105" s="292" t="str">
        <f t="shared" si="596"/>
        <v xml:space="preserve"> </v>
      </c>
      <c r="FL105" s="292">
        <f t="shared" si="596"/>
        <v>54.748022331547006</v>
      </c>
      <c r="FM105" s="292" t="str">
        <f t="shared" si="596"/>
        <v xml:space="preserve"> </v>
      </c>
      <c r="FN105" s="292" t="str">
        <f t="shared" si="596"/>
        <v xml:space="preserve"> </v>
      </c>
      <c r="FO105" s="292" t="str">
        <f t="shared" si="596"/>
        <v xml:space="preserve"> </v>
      </c>
      <c r="FP105" s="292" t="str">
        <f t="shared" si="596"/>
        <v xml:space="preserve"> </v>
      </c>
      <c r="FQ105" s="292" t="str">
        <f t="shared" si="596"/>
        <v xml:space="preserve"> </v>
      </c>
      <c r="FR105" s="292" t="str">
        <f t="shared" si="596"/>
        <v xml:space="preserve"> </v>
      </c>
      <c r="FS105" s="292" t="str">
        <f t="shared" si="596"/>
        <v xml:space="preserve"> </v>
      </c>
      <c r="FT105" s="292" t="str">
        <f t="shared" si="596"/>
        <v xml:space="preserve"> </v>
      </c>
      <c r="FU105" s="292">
        <f t="shared" si="596"/>
        <v>16.03791923340178</v>
      </c>
      <c r="FV105" s="292" t="str">
        <f t="shared" si="596"/>
        <v xml:space="preserve"> </v>
      </c>
      <c r="FW105" s="292">
        <f t="shared" si="596"/>
        <v>264.71089630931459</v>
      </c>
      <c r="FX105" s="292" t="str">
        <f t="shared" si="596"/>
        <v xml:space="preserve"> </v>
      </c>
      <c r="FY105" s="292" t="str">
        <f t="shared" si="596"/>
        <v xml:space="preserve"> </v>
      </c>
      <c r="FZ105" s="292" t="str">
        <f t="shared" si="596"/>
        <v xml:space="preserve"> </v>
      </c>
      <c r="GA105" s="292" t="str">
        <f t="shared" si="596"/>
        <v xml:space="preserve"> </v>
      </c>
      <c r="GB105" s="292" t="str">
        <f t="shared" si="596"/>
        <v xml:space="preserve"> </v>
      </c>
      <c r="GC105" s="292" t="str">
        <f t="shared" si="596"/>
        <v xml:space="preserve"> </v>
      </c>
      <c r="GD105" s="292">
        <f t="shared" si="596"/>
        <v>69.154778729182254</v>
      </c>
      <c r="GE105" s="292">
        <f t="shared" si="596"/>
        <v>43.10761802275205</v>
      </c>
      <c r="GF105" s="292">
        <f t="shared" si="596"/>
        <v>42.862882119609061</v>
      </c>
      <c r="GG105" s="292">
        <f t="shared" si="596"/>
        <v>73.407032883482231</v>
      </c>
      <c r="GH105" s="292">
        <f t="shared" si="596"/>
        <v>63.686757815007383</v>
      </c>
      <c r="GI105" s="292" t="str">
        <f t="shared" si="596"/>
        <v xml:space="preserve"> </v>
      </c>
      <c r="GJ105" s="292" t="str">
        <f t="shared" si="596"/>
        <v xml:space="preserve"> </v>
      </c>
      <c r="GK105" s="292" t="str">
        <f t="shared" si="596"/>
        <v xml:space="preserve"> </v>
      </c>
      <c r="GL105" s="292" t="str">
        <f t="shared" si="596"/>
        <v xml:space="preserve"> </v>
      </c>
      <c r="GM105" s="292" t="str">
        <f t="shared" si="596"/>
        <v xml:space="preserve"> </v>
      </c>
      <c r="GN105" s="292" t="str">
        <f t="shared" si="596"/>
        <v xml:space="preserve"> </v>
      </c>
      <c r="GO105" s="292" t="str">
        <f t="shared" si="596"/>
        <v xml:space="preserve"> </v>
      </c>
      <c r="GP105" s="292" t="str">
        <f t="shared" si="596"/>
        <v xml:space="preserve"> </v>
      </c>
      <c r="GQ105" s="292" t="str">
        <f t="shared" si="596"/>
        <v xml:space="preserve"> </v>
      </c>
      <c r="GR105" s="292">
        <f t="shared" si="596"/>
        <v>37.917051147925719</v>
      </c>
      <c r="GS105" s="292" t="str">
        <f t="shared" si="596"/>
        <v xml:space="preserve"> </v>
      </c>
      <c r="GT105" s="292">
        <f t="shared" si="596"/>
        <v>49.007689201195383</v>
      </c>
      <c r="GU105" s="292" t="str">
        <f t="shared" si="596"/>
        <v xml:space="preserve"> </v>
      </c>
      <c r="GV105" s="292" t="str">
        <f t="shared" ref="GV105:JG105" si="598">IF(GV49&gt;0,IF(GV53&gt;0,GV49/GV53," ")," ")</f>
        <v xml:space="preserve"> </v>
      </c>
      <c r="GW105" s="292" t="str">
        <f t="shared" si="598"/>
        <v xml:space="preserve"> </v>
      </c>
      <c r="GX105" s="292">
        <f t="shared" si="598"/>
        <v>64.972953135894898</v>
      </c>
      <c r="GY105" s="292" t="str">
        <f t="shared" si="598"/>
        <v xml:space="preserve"> </v>
      </c>
      <c r="GZ105" s="292" t="str">
        <f t="shared" si="598"/>
        <v xml:space="preserve"> </v>
      </c>
      <c r="HA105" s="292" t="str">
        <f t="shared" si="598"/>
        <v xml:space="preserve"> </v>
      </c>
      <c r="HB105" s="292" t="str">
        <f t="shared" si="598"/>
        <v xml:space="preserve"> </v>
      </c>
      <c r="HC105" s="292" t="str">
        <f t="shared" si="598"/>
        <v xml:space="preserve"> </v>
      </c>
      <c r="HD105" s="292">
        <f t="shared" si="598"/>
        <v>51.404165557884902</v>
      </c>
      <c r="HE105" s="292" t="str">
        <f t="shared" si="598"/>
        <v xml:space="preserve"> </v>
      </c>
      <c r="HF105" s="292">
        <f t="shared" si="598"/>
        <v>114.39620722226259</v>
      </c>
      <c r="HG105" s="292" t="str">
        <f t="shared" si="598"/>
        <v xml:space="preserve"> </v>
      </c>
      <c r="HH105" s="292" t="str">
        <f t="shared" si="598"/>
        <v xml:space="preserve"> </v>
      </c>
      <c r="HI105" s="292" t="str">
        <f t="shared" si="598"/>
        <v xml:space="preserve"> </v>
      </c>
      <c r="HJ105" s="292">
        <f t="shared" si="598"/>
        <v>66.651288176079163</v>
      </c>
      <c r="HK105" s="292" t="str">
        <f t="shared" si="598"/>
        <v xml:space="preserve"> </v>
      </c>
      <c r="HL105" s="292" t="str">
        <f t="shared" si="598"/>
        <v xml:space="preserve"> </v>
      </c>
      <c r="HM105" s="292" t="str">
        <f t="shared" si="598"/>
        <v xml:space="preserve"> </v>
      </c>
      <c r="HN105" s="292" t="str">
        <f t="shared" si="598"/>
        <v xml:space="preserve"> </v>
      </c>
      <c r="HO105" s="292">
        <f t="shared" si="598"/>
        <v>38.432270311313594</v>
      </c>
      <c r="HP105" s="292">
        <f t="shared" si="598"/>
        <v>46.557786813579966</v>
      </c>
      <c r="HQ105" s="292">
        <f t="shared" si="598"/>
        <v>98.249042844120325</v>
      </c>
      <c r="HR105" s="292" t="str">
        <f t="shared" si="598"/>
        <v xml:space="preserve"> </v>
      </c>
      <c r="HS105" s="292" t="str">
        <f t="shared" si="598"/>
        <v xml:space="preserve"> </v>
      </c>
      <c r="HT105" s="292" t="str">
        <f t="shared" si="598"/>
        <v xml:space="preserve"> </v>
      </c>
      <c r="HU105" s="292" t="str">
        <f t="shared" si="598"/>
        <v xml:space="preserve"> </v>
      </c>
      <c r="HV105" s="292" t="str">
        <f t="shared" si="598"/>
        <v xml:space="preserve"> </v>
      </c>
      <c r="HW105" s="292" t="str">
        <f t="shared" si="598"/>
        <v xml:space="preserve"> </v>
      </c>
      <c r="HX105" s="292" t="str">
        <f t="shared" si="598"/>
        <v xml:space="preserve"> </v>
      </c>
      <c r="HY105" s="292" t="str">
        <f t="shared" si="598"/>
        <v xml:space="preserve"> </v>
      </c>
      <c r="HZ105" s="292" t="str">
        <f t="shared" si="598"/>
        <v xml:space="preserve"> </v>
      </c>
      <c r="IA105" s="292" t="str">
        <f t="shared" si="598"/>
        <v xml:space="preserve"> </v>
      </c>
      <c r="IB105" s="292">
        <f t="shared" si="598"/>
        <v>27.732783725031787</v>
      </c>
      <c r="IC105" s="292" t="str">
        <f t="shared" si="598"/>
        <v xml:space="preserve"> </v>
      </c>
      <c r="ID105" s="292" t="str">
        <f t="shared" si="598"/>
        <v xml:space="preserve"> </v>
      </c>
      <c r="IE105" s="292">
        <f t="shared" si="598"/>
        <v>71.559691001461474</v>
      </c>
      <c r="IF105" s="292" t="str">
        <f t="shared" si="598"/>
        <v xml:space="preserve"> </v>
      </c>
      <c r="IG105" s="292" t="str">
        <f t="shared" si="598"/>
        <v xml:space="preserve"> </v>
      </c>
      <c r="IH105" s="292" t="str">
        <f t="shared" si="598"/>
        <v xml:space="preserve"> </v>
      </c>
      <c r="II105" s="292" t="str">
        <f t="shared" si="598"/>
        <v xml:space="preserve"> </v>
      </c>
      <c r="IJ105" s="292" t="str">
        <f t="shared" si="598"/>
        <v xml:space="preserve"> </v>
      </c>
      <c r="IK105" s="292">
        <f t="shared" si="598"/>
        <v>25.649371171995902</v>
      </c>
      <c r="IL105" s="292" t="str">
        <f t="shared" si="598"/>
        <v xml:space="preserve"> </v>
      </c>
      <c r="IM105" s="292" t="str">
        <f t="shared" si="598"/>
        <v xml:space="preserve"> </v>
      </c>
      <c r="IN105" s="292" t="str">
        <f t="shared" si="598"/>
        <v xml:space="preserve"> </v>
      </c>
      <c r="IO105" s="292" t="str">
        <f t="shared" si="598"/>
        <v xml:space="preserve"> </v>
      </c>
      <c r="IP105" s="292" t="str">
        <f t="shared" si="598"/>
        <v xml:space="preserve"> </v>
      </c>
      <c r="IQ105" s="292" t="str">
        <f t="shared" si="598"/>
        <v xml:space="preserve"> </v>
      </c>
      <c r="IR105" s="292" t="str">
        <f t="shared" si="598"/>
        <v xml:space="preserve"> </v>
      </c>
      <c r="IS105" s="292" t="str">
        <f t="shared" si="598"/>
        <v xml:space="preserve"> </v>
      </c>
      <c r="IT105" s="292" t="str">
        <f t="shared" si="598"/>
        <v xml:space="preserve"> </v>
      </c>
      <c r="IU105" s="292">
        <f t="shared" si="598"/>
        <v>75.122372767648628</v>
      </c>
      <c r="IV105" s="292">
        <f t="shared" si="598"/>
        <v>38.216945365919706</v>
      </c>
      <c r="IW105" s="292" t="str">
        <f t="shared" si="598"/>
        <v xml:space="preserve"> </v>
      </c>
      <c r="IX105" s="292" t="str">
        <f t="shared" si="598"/>
        <v xml:space="preserve"> </v>
      </c>
      <c r="IY105" s="292" t="str">
        <f t="shared" si="598"/>
        <v xml:space="preserve"> </v>
      </c>
      <c r="IZ105" s="292" t="str">
        <f t="shared" si="598"/>
        <v xml:space="preserve"> </v>
      </c>
      <c r="JA105" s="292" t="str">
        <f t="shared" si="598"/>
        <v xml:space="preserve"> </v>
      </c>
      <c r="JB105" s="292" t="str">
        <f t="shared" si="598"/>
        <v xml:space="preserve"> </v>
      </c>
      <c r="JC105" s="292" t="str">
        <f t="shared" si="598"/>
        <v xml:space="preserve"> </v>
      </c>
      <c r="JD105" s="292" t="str">
        <f t="shared" si="598"/>
        <v xml:space="preserve"> </v>
      </c>
      <c r="JE105" s="292" t="str">
        <f t="shared" si="598"/>
        <v xml:space="preserve"> </v>
      </c>
      <c r="JF105" s="292" t="str">
        <f t="shared" si="598"/>
        <v xml:space="preserve"> </v>
      </c>
      <c r="JG105" s="292" t="str">
        <f t="shared" si="598"/>
        <v xml:space="preserve"> </v>
      </c>
      <c r="JH105" s="292" t="str">
        <f t="shared" ref="JH105:LS105" si="599">IF(JH49&gt;0,IF(JH53&gt;0,JH49/JH53," ")," ")</f>
        <v xml:space="preserve"> </v>
      </c>
      <c r="JI105" s="292">
        <f t="shared" si="599"/>
        <v>109.66138397106415</v>
      </c>
      <c r="JJ105" s="292" t="str">
        <f t="shared" si="599"/>
        <v xml:space="preserve"> </v>
      </c>
      <c r="JK105" s="292" t="str">
        <f t="shared" si="599"/>
        <v xml:space="preserve"> </v>
      </c>
      <c r="JL105" s="292">
        <f t="shared" si="599"/>
        <v>212.18583042973287</v>
      </c>
      <c r="JM105" s="292" t="str">
        <f t="shared" si="599"/>
        <v xml:space="preserve"> </v>
      </c>
      <c r="JN105" s="292" t="str">
        <f t="shared" si="599"/>
        <v xml:space="preserve"> </v>
      </c>
      <c r="JO105" s="292" t="str">
        <f t="shared" si="599"/>
        <v xml:space="preserve"> </v>
      </c>
      <c r="JP105" s="292" t="str">
        <f t="shared" si="599"/>
        <v xml:space="preserve"> </v>
      </c>
      <c r="JQ105" s="292" t="str">
        <f t="shared" si="599"/>
        <v xml:space="preserve"> </v>
      </c>
      <c r="JR105" s="292" t="str">
        <f t="shared" si="599"/>
        <v xml:space="preserve"> </v>
      </c>
      <c r="JS105" s="292">
        <f t="shared" si="599"/>
        <v>121.18604355563087</v>
      </c>
      <c r="JT105" s="292">
        <f t="shared" si="599"/>
        <v>65.145829732812558</v>
      </c>
      <c r="JU105" s="292" t="str">
        <f t="shared" si="599"/>
        <v xml:space="preserve"> </v>
      </c>
      <c r="JV105" s="292" t="str">
        <f t="shared" si="599"/>
        <v xml:space="preserve"> </v>
      </c>
      <c r="JW105" s="292" t="str">
        <f t="shared" si="599"/>
        <v xml:space="preserve"> </v>
      </c>
      <c r="JX105" s="292" t="str">
        <f t="shared" si="599"/>
        <v xml:space="preserve"> </v>
      </c>
      <c r="JY105" s="292" t="str">
        <f t="shared" si="599"/>
        <v xml:space="preserve"> </v>
      </c>
      <c r="JZ105" s="292">
        <f t="shared" si="599"/>
        <v>59.382054653019061</v>
      </c>
      <c r="KA105" s="292" t="str">
        <f t="shared" si="599"/>
        <v xml:space="preserve"> </v>
      </c>
      <c r="KB105" s="292">
        <f t="shared" si="599"/>
        <v>45.765937928654544</v>
      </c>
      <c r="KC105" s="292">
        <f t="shared" si="599"/>
        <v>62.715926340177361</v>
      </c>
      <c r="KD105" s="292" t="str">
        <f t="shared" si="599"/>
        <v xml:space="preserve"> </v>
      </c>
      <c r="KE105" s="292" t="str">
        <f t="shared" si="599"/>
        <v xml:space="preserve"> </v>
      </c>
      <c r="KF105" s="292" t="str">
        <f t="shared" si="599"/>
        <v xml:space="preserve"> </v>
      </c>
      <c r="KG105" s="292" t="str">
        <f t="shared" si="599"/>
        <v xml:space="preserve"> </v>
      </c>
      <c r="KH105" s="292">
        <f t="shared" si="599"/>
        <v>61.487192126320629</v>
      </c>
      <c r="KI105" s="292" t="str">
        <f t="shared" si="599"/>
        <v xml:space="preserve"> </v>
      </c>
      <c r="KJ105" s="292" t="str">
        <f t="shared" si="599"/>
        <v xml:space="preserve"> </v>
      </c>
      <c r="KK105" s="292">
        <f t="shared" si="599"/>
        <v>97.264946779722166</v>
      </c>
      <c r="KL105" s="292" t="str">
        <f t="shared" si="599"/>
        <v xml:space="preserve"> </v>
      </c>
      <c r="KM105" s="292" t="str">
        <f t="shared" si="599"/>
        <v xml:space="preserve"> </v>
      </c>
      <c r="KN105" s="292" t="str">
        <f t="shared" si="599"/>
        <v xml:space="preserve"> </v>
      </c>
      <c r="KO105" s="292" t="str">
        <f t="shared" si="599"/>
        <v xml:space="preserve"> </v>
      </c>
      <c r="KP105" s="292">
        <f t="shared" si="599"/>
        <v>118.90983059890623</v>
      </c>
      <c r="KQ105" s="292">
        <f t="shared" si="599"/>
        <v>92.25631768953069</v>
      </c>
      <c r="KR105" s="292">
        <f t="shared" si="599"/>
        <v>24.62071631257276</v>
      </c>
      <c r="KS105" s="292" t="str">
        <f t="shared" si="599"/>
        <v xml:space="preserve"> </v>
      </c>
      <c r="KT105" s="292" t="str">
        <f t="shared" si="599"/>
        <v xml:space="preserve"> </v>
      </c>
      <c r="KU105" s="292" t="str">
        <f t="shared" si="599"/>
        <v xml:space="preserve"> </v>
      </c>
      <c r="KV105" s="292" t="str">
        <f t="shared" si="599"/>
        <v xml:space="preserve"> </v>
      </c>
      <c r="KW105" s="292" t="str">
        <f t="shared" si="599"/>
        <v xml:space="preserve"> </v>
      </c>
      <c r="KX105" s="292" t="str">
        <f t="shared" si="599"/>
        <v xml:space="preserve"> </v>
      </c>
      <c r="KY105" s="292" t="str">
        <f t="shared" si="599"/>
        <v xml:space="preserve"> </v>
      </c>
      <c r="KZ105" s="292" t="str">
        <f t="shared" si="599"/>
        <v xml:space="preserve"> </v>
      </c>
      <c r="LA105" s="292" t="str">
        <f t="shared" si="599"/>
        <v xml:space="preserve"> </v>
      </c>
      <c r="LB105" s="292" t="str">
        <f t="shared" si="599"/>
        <v xml:space="preserve"> </v>
      </c>
      <c r="LC105" s="292" t="str">
        <f t="shared" si="599"/>
        <v xml:space="preserve"> </v>
      </c>
      <c r="LD105" s="292" t="str">
        <f t="shared" si="599"/>
        <v xml:space="preserve"> </v>
      </c>
      <c r="LE105" s="292">
        <f t="shared" si="599"/>
        <v>51.667514977996923</v>
      </c>
      <c r="LF105" s="292" t="str">
        <f t="shared" si="599"/>
        <v xml:space="preserve"> </v>
      </c>
      <c r="LG105" s="292" t="str">
        <f t="shared" si="599"/>
        <v xml:space="preserve"> </v>
      </c>
      <c r="LH105" s="292" t="str">
        <f t="shared" si="599"/>
        <v xml:space="preserve"> </v>
      </c>
      <c r="LI105" s="292" t="str">
        <f t="shared" si="599"/>
        <v xml:space="preserve"> </v>
      </c>
      <c r="LJ105" s="292">
        <f t="shared" si="599"/>
        <v>38.753646554658687</v>
      </c>
      <c r="LK105" s="292" t="str">
        <f t="shared" si="599"/>
        <v xml:space="preserve"> </v>
      </c>
      <c r="LL105" s="292" t="str">
        <f t="shared" si="599"/>
        <v xml:space="preserve"> </v>
      </c>
      <c r="LM105" s="292">
        <f t="shared" si="599"/>
        <v>32.139515594961779</v>
      </c>
      <c r="LN105" s="292" t="str">
        <f t="shared" si="599"/>
        <v xml:space="preserve"> </v>
      </c>
      <c r="LO105" s="292">
        <f t="shared" si="599"/>
        <v>49.757849947898578</v>
      </c>
      <c r="LP105" s="292" t="str">
        <f t="shared" si="599"/>
        <v xml:space="preserve"> </v>
      </c>
      <c r="LQ105" s="292" t="str">
        <f t="shared" si="599"/>
        <v xml:space="preserve"> </v>
      </c>
      <c r="LR105" s="292" t="str">
        <f t="shared" si="599"/>
        <v xml:space="preserve"> </v>
      </c>
      <c r="LS105" s="292">
        <f t="shared" si="599"/>
        <v>57.555532532117695</v>
      </c>
      <c r="LT105" s="292">
        <f t="shared" ref="LT105:MP105" si="600">IF(LT49&gt;0,IF(LT53&gt;0,LT49/LT53," ")," ")</f>
        <v>17.549704052208227</v>
      </c>
      <c r="LU105" s="292" t="str">
        <f t="shared" si="600"/>
        <v xml:space="preserve"> </v>
      </c>
      <c r="LV105" s="292" t="str">
        <f t="shared" si="600"/>
        <v xml:space="preserve"> </v>
      </c>
      <c r="LW105" s="292" t="str">
        <f t="shared" si="600"/>
        <v xml:space="preserve"> </v>
      </c>
      <c r="LX105" s="292" t="str">
        <f t="shared" si="600"/>
        <v xml:space="preserve"> </v>
      </c>
      <c r="LY105" s="292" t="str">
        <f t="shared" si="600"/>
        <v xml:space="preserve"> </v>
      </c>
      <c r="LZ105" s="292" t="str">
        <f t="shared" si="600"/>
        <v xml:space="preserve"> </v>
      </c>
      <c r="MA105" s="292" t="str">
        <f t="shared" si="600"/>
        <v xml:space="preserve"> </v>
      </c>
      <c r="MB105" s="292" t="str">
        <f t="shared" si="600"/>
        <v xml:space="preserve"> </v>
      </c>
      <c r="MC105" s="292" t="str">
        <f t="shared" si="600"/>
        <v xml:space="preserve"> </v>
      </c>
      <c r="MD105" s="292" t="str">
        <f t="shared" si="600"/>
        <v xml:space="preserve"> </v>
      </c>
      <c r="ME105" s="292" t="str">
        <f t="shared" si="600"/>
        <v xml:space="preserve"> </v>
      </c>
      <c r="MF105" s="292" t="str">
        <f t="shared" si="600"/>
        <v xml:space="preserve"> </v>
      </c>
      <c r="MG105" s="292" t="str">
        <f t="shared" si="600"/>
        <v xml:space="preserve"> </v>
      </c>
      <c r="MH105" s="292" t="str">
        <f t="shared" si="600"/>
        <v xml:space="preserve"> </v>
      </c>
      <c r="MI105" s="292">
        <f t="shared" si="600"/>
        <v>83.073298379257039</v>
      </c>
      <c r="MJ105" s="292" t="str">
        <f t="shared" si="600"/>
        <v xml:space="preserve"> </v>
      </c>
      <c r="MK105" s="292">
        <f t="shared" si="600"/>
        <v>45.662867728885459</v>
      </c>
      <c r="ML105" s="292">
        <f t="shared" si="600"/>
        <v>84.778818178092862</v>
      </c>
      <c r="MM105" s="292" t="str">
        <f t="shared" si="600"/>
        <v xml:space="preserve"> </v>
      </c>
      <c r="MN105" s="292" t="str">
        <f t="shared" si="600"/>
        <v xml:space="preserve"> </v>
      </c>
      <c r="MO105" s="292" t="str">
        <f t="shared" si="600"/>
        <v xml:space="preserve"> </v>
      </c>
      <c r="MP105" s="292" t="str">
        <f t="shared" si="600"/>
        <v xml:space="preserve"> </v>
      </c>
      <c r="MR105" s="350">
        <f t="shared" si="50"/>
        <v>5.069342768000979</v>
      </c>
      <c r="MS105" s="350">
        <f t="shared" si="51"/>
        <v>363.69108461101649</v>
      </c>
      <c r="MT105" s="286">
        <f t="shared" si="52"/>
        <v>63.72450276321424</v>
      </c>
      <c r="MU105" s="772">
        <f t="shared" si="53"/>
        <v>104</v>
      </c>
    </row>
    <row r="106" spans="1:359" s="99" customFormat="1" ht="29" x14ac:dyDescent="0.35">
      <c r="A106" s="101" t="s">
        <v>265</v>
      </c>
      <c r="B106" s="102"/>
      <c r="C106" s="102" t="s">
        <v>157</v>
      </c>
      <c r="D106" s="70" t="s">
        <v>239</v>
      </c>
      <c r="E106" s="286">
        <f t="shared" si="15"/>
        <v>4690.7802728243068</v>
      </c>
      <c r="F106" s="352"/>
      <c r="G106" s="731">
        <f t="shared" ref="G106:M106" si="601">IF(G55&gt;0,IF(G54&gt;0,G55/G54," ")," ")</f>
        <v>1677.8809953119364</v>
      </c>
      <c r="H106" s="912" t="str">
        <f t="shared" ref="H106" si="602">IF(H55&gt;0,IF(H54&gt;0,H55/H54," ")," ")</f>
        <v xml:space="preserve"> </v>
      </c>
      <c r="I106" s="861">
        <f t="shared" ref="I106" si="603">IF(I55&gt;0,IF(I54&gt;0,I55/I54," ")," ")</f>
        <v>2870.5868794326243</v>
      </c>
      <c r="J106" s="777">
        <f t="shared" ref="J106:L106" si="604">IF(J55&gt;0,IF(J54&gt;0,J55/J54," ")," ")</f>
        <v>2207.8309859154929</v>
      </c>
      <c r="K106" s="777">
        <f t="shared" ref="K106" si="605">IF(K55&gt;0,IF(K54&gt;0,K55/K54," ")," ")</f>
        <v>15153.410256410256</v>
      </c>
      <c r="L106" s="777">
        <f t="shared" si="604"/>
        <v>4817</v>
      </c>
      <c r="M106" s="731">
        <f t="shared" si="601"/>
        <v>1298.4452808338158</v>
      </c>
      <c r="N106" s="731">
        <f t="shared" ref="N106:Y106" si="606">IF(N55&gt;0,IF(N54&gt;0,N55/N54," ")," ")</f>
        <v>414.11042944785277</v>
      </c>
      <c r="O106" s="777">
        <f t="shared" ref="O106:Q106" si="607">IF(O55&gt;0,IF(O54&gt;0,O55/O54," ")," ")</f>
        <v>3367.4342629482071</v>
      </c>
      <c r="P106" s="861">
        <f t="shared" si="607"/>
        <v>4519.4332977588047</v>
      </c>
      <c r="Q106" s="861">
        <f t="shared" si="607"/>
        <v>3998.7920489296635</v>
      </c>
      <c r="R106" s="861">
        <f t="shared" ref="R106" si="608">IF(R55&gt;0,IF(R54&gt;0,R55/R54," ")," ")</f>
        <v>18271.38133725202</v>
      </c>
      <c r="S106" s="731">
        <f t="shared" ref="S106" si="609">IF(S55&gt;0,IF(S54&gt;0,S55/S54," ")," ")</f>
        <v>1044.3854510062479</v>
      </c>
      <c r="T106" s="731">
        <f t="shared" si="606"/>
        <v>2098.982298796318</v>
      </c>
      <c r="U106" s="861"/>
      <c r="V106" s="674">
        <f t="shared" si="606"/>
        <v>6712.6871518105845</v>
      </c>
      <c r="W106" s="815">
        <f t="shared" ref="W106" si="610">IF(W55&gt;0,IF(W54&gt;0,W55/W54," ")," ")</f>
        <v>26080.111111111109</v>
      </c>
      <c r="X106" s="674" t="str">
        <f t="shared" si="606"/>
        <v xml:space="preserve"> </v>
      </c>
      <c r="Y106" s="731">
        <f t="shared" si="606"/>
        <v>8322.7538461538461</v>
      </c>
      <c r="Z106" s="731">
        <f t="shared" ref="Z106:AB106" si="611">IF(Z55&gt;0,IF(Z54&gt;0,Z55/Z54," ")," ")</f>
        <v>8758.0138888888887</v>
      </c>
      <c r="AA106" s="777">
        <f t="shared" si="611"/>
        <v>3553.2607407407409</v>
      </c>
      <c r="AB106" s="912" t="str">
        <f t="shared" si="611"/>
        <v xml:space="preserve"> </v>
      </c>
      <c r="AC106" s="777">
        <f t="shared" ref="AC106" si="612">IF(AC55&gt;0,IF(AC54&gt;0,AC55/AC54," ")," ")</f>
        <v>2723.3717643685677</v>
      </c>
      <c r="AD106" s="291">
        <f t="shared" ref="AD106:BQ106" si="613">IF(AD55&gt;0,IF(AD54&gt;0,AD55/AD54," ")," ")</f>
        <v>128.49121862593364</v>
      </c>
      <c r="AE106" s="291" t="str">
        <f t="shared" ref="AE106:AH106" si="614">IF(AE55&gt;0,IF(AE54&gt;0,AE55/AE54," ")," ")</f>
        <v xml:space="preserve"> </v>
      </c>
      <c r="AF106" s="674" t="str">
        <f>IF(AF55&gt;0,IF(AF54&gt;0,AF55/AF54," ")," ")</f>
        <v xml:space="preserve"> </v>
      </c>
      <c r="AG106" s="777">
        <f t="shared" ref="AG106" si="615">IF(AG55&gt;0,IF(AG54&gt;0,AG55/AG54," ")," ")</f>
        <v>1944.0619718309858</v>
      </c>
      <c r="AH106" s="645">
        <f t="shared" si="614"/>
        <v>12623.564102564103</v>
      </c>
      <c r="AI106" s="291" t="str">
        <f t="shared" ref="AI106:AJ106" si="616">IF(AI55&gt;0,IF(AI54&gt;0,AI55/AI54," ")," ")</f>
        <v xml:space="preserve"> </v>
      </c>
      <c r="AJ106" s="291">
        <f t="shared" si="616"/>
        <v>4817.6631578947372</v>
      </c>
      <c r="AK106" s="731">
        <f>IF(AK55&gt;0,IF(AK54&gt;0,AK55/AK54," ")," ")</f>
        <v>1200.8416140834615</v>
      </c>
      <c r="AL106" s="291" t="str">
        <f t="shared" si="613"/>
        <v xml:space="preserve"> </v>
      </c>
      <c r="AM106" s="291" t="str">
        <f t="shared" ref="AM106:AR106" si="617">IF(AM55&gt;0,IF(AM54&gt;0,AM55/AM54," ")," ")</f>
        <v xml:space="preserve"> </v>
      </c>
      <c r="AN106" s="291">
        <f t="shared" si="617"/>
        <v>2957.6662777129523</v>
      </c>
      <c r="AO106" s="591">
        <f t="shared" ref="AO106:AP106" si="618">IF(AO55&gt;0,IF(AO54&gt;0,AO55/AO54," ")," ")</f>
        <v>2760.5617529880478</v>
      </c>
      <c r="AP106" s="861">
        <f t="shared" si="618"/>
        <v>5892.225852272727</v>
      </c>
      <c r="AQ106" s="291">
        <f t="shared" ref="AQ106" si="619">IF(AQ55&gt;0,IF(AQ54&gt;0,AQ55/AQ54," ")," ")</f>
        <v>12215.871428571429</v>
      </c>
      <c r="AR106" s="291">
        <f t="shared" si="617"/>
        <v>10325.855724480298</v>
      </c>
      <c r="AS106" s="567">
        <f>IF(AS55&gt;0,IF(AS54&gt;0,AS55/AS54," ")," ")</f>
        <v>3933.2757575757578</v>
      </c>
      <c r="AT106" s="291" t="str">
        <f t="shared" ref="AT106:AU106" si="620">IF(AT55&gt;0,IF(AT54&gt;0,AT55/AT54," ")," ")</f>
        <v xml:space="preserve"> </v>
      </c>
      <c r="AU106" s="645">
        <f t="shared" si="620"/>
        <v>17589.566495224102</v>
      </c>
      <c r="AV106" s="567">
        <f t="shared" ref="AV106:AX106" si="621">IF(AV55&gt;0,IF(AV54&gt;0,AV55/AV54," ")," ")</f>
        <v>1619.8324286051452</v>
      </c>
      <c r="AW106" s="731">
        <f t="shared" si="621"/>
        <v>2372.0277793887376</v>
      </c>
      <c r="AX106" s="731">
        <f t="shared" si="621"/>
        <v>3904.8947191011234</v>
      </c>
      <c r="AY106" s="462">
        <f t="shared" si="613"/>
        <v>6713.5371756921468</v>
      </c>
      <c r="AZ106" s="540">
        <f t="shared" ref="AZ106" si="622">IF(AZ55&gt;0,IF(AZ54&gt;0,AZ55/AZ54," ")," ")</f>
        <v>28676.222222222223</v>
      </c>
      <c r="BA106" s="291">
        <f t="shared" si="613"/>
        <v>8154.0549450549452</v>
      </c>
      <c r="BB106" s="291">
        <f t="shared" si="613"/>
        <v>6665.2842775041054</v>
      </c>
      <c r="BC106" s="291">
        <f t="shared" ref="BC106:BF106" si="623">IF(BC55&gt;0,IF(BC54&gt;0,BC55/BC54," ")," ")</f>
        <v>6406.0694444444443</v>
      </c>
      <c r="BD106" s="674">
        <f t="shared" ref="BD106" si="624">IF(BD55&gt;0,IF(BD54&gt;0,BD55/BD54," ")," ")</f>
        <v>3320.5155555555557</v>
      </c>
      <c r="BE106" s="291">
        <f t="shared" si="623"/>
        <v>2872.0131686166415</v>
      </c>
      <c r="BF106" s="777">
        <f t="shared" si="623"/>
        <v>2042.2037558685447</v>
      </c>
      <c r="BG106" s="291">
        <f t="shared" si="613"/>
        <v>1862.123076923077</v>
      </c>
      <c r="BH106" s="291" t="str">
        <f t="shared" si="613"/>
        <v xml:space="preserve"> </v>
      </c>
      <c r="BI106" s="291">
        <f t="shared" si="613"/>
        <v>2586.8656410256413</v>
      </c>
      <c r="BJ106" s="291" t="str">
        <f t="shared" si="613"/>
        <v xml:space="preserve"> </v>
      </c>
      <c r="BK106" s="291">
        <f t="shared" si="613"/>
        <v>1095.7003128884317</v>
      </c>
      <c r="BL106" s="291" t="str">
        <f t="shared" si="613"/>
        <v xml:space="preserve"> </v>
      </c>
      <c r="BM106" s="291" t="str">
        <f t="shared" si="613"/>
        <v xml:space="preserve"> </v>
      </c>
      <c r="BN106" s="291">
        <f t="shared" si="613"/>
        <v>2643.1839751069624</v>
      </c>
      <c r="BO106" s="291">
        <f t="shared" si="613"/>
        <v>4395.9218574771303</v>
      </c>
      <c r="BP106" s="861">
        <f t="shared" si="613"/>
        <v>5459.546875</v>
      </c>
      <c r="BQ106" s="291" t="str">
        <f t="shared" si="613"/>
        <v xml:space="preserve"> </v>
      </c>
      <c r="BR106" s="291">
        <f t="shared" ref="BR106" si="625">IF(BR55&gt;0,IF(BR54&gt;0,BR55/BR54," ")," ")</f>
        <v>6491.9510703363912</v>
      </c>
      <c r="BS106" s="291">
        <f t="shared" ref="BS106:EH106" si="626">IF(BS55&gt;0,IF(BS54&gt;0,BS55/BS54," ")," ")</f>
        <v>9624.4247595408015</v>
      </c>
      <c r="BT106" s="291" t="str">
        <f t="shared" si="626"/>
        <v xml:space="preserve"> </v>
      </c>
      <c r="BU106" s="291" t="str">
        <f t="shared" si="626"/>
        <v xml:space="preserve"> </v>
      </c>
      <c r="BV106" s="291" t="str">
        <f t="shared" ref="BV106" si="627">IF(BV55&gt;0,IF(BV54&gt;0,BV55/BV54," ")," ")</f>
        <v xml:space="preserve"> </v>
      </c>
      <c r="BW106" s="291" t="str">
        <f t="shared" si="626"/>
        <v xml:space="preserve"> </v>
      </c>
      <c r="BX106" s="291" t="str">
        <f t="shared" si="626"/>
        <v xml:space="preserve"> </v>
      </c>
      <c r="BY106" s="291">
        <f t="shared" si="626"/>
        <v>8094.234352256186</v>
      </c>
      <c r="BZ106" s="291" t="str">
        <f t="shared" si="626"/>
        <v xml:space="preserve"> </v>
      </c>
      <c r="CA106" s="291" t="str">
        <f t="shared" si="626"/>
        <v xml:space="preserve"> </v>
      </c>
      <c r="CB106" s="291">
        <f t="shared" si="626"/>
        <v>1127.2905149051489</v>
      </c>
      <c r="CC106" s="291" t="str">
        <f t="shared" si="626"/>
        <v xml:space="preserve"> </v>
      </c>
      <c r="CD106" s="291" t="str">
        <f t="shared" si="626"/>
        <v xml:space="preserve"> </v>
      </c>
      <c r="CE106" s="291">
        <f t="shared" si="626"/>
        <v>461.57625272331154</v>
      </c>
      <c r="CF106" s="567">
        <f>IF(CF55&gt;0,IF(CF54&gt;0,CF55/CF54," ")," ")</f>
        <v>2088.4748642907716</v>
      </c>
      <c r="CG106" s="291" t="str">
        <f t="shared" si="626"/>
        <v xml:space="preserve"> </v>
      </c>
      <c r="CH106" s="291">
        <f t="shared" si="626"/>
        <v>4448.453033707865</v>
      </c>
      <c r="CI106" s="291">
        <f t="shared" si="626"/>
        <v>6456.0233327529168</v>
      </c>
      <c r="CJ106" s="291">
        <f t="shared" si="626"/>
        <v>4902.5534243606417</v>
      </c>
      <c r="CK106" s="291" t="str">
        <f t="shared" si="626"/>
        <v xml:space="preserve"> </v>
      </c>
      <c r="CL106" s="291">
        <f t="shared" si="626"/>
        <v>8008.4513546798034</v>
      </c>
      <c r="CM106" s="291">
        <f t="shared" si="626"/>
        <v>2550.2118518518519</v>
      </c>
      <c r="CN106" s="291" t="str">
        <f t="shared" si="626"/>
        <v xml:space="preserve"> </v>
      </c>
      <c r="CO106" s="291">
        <f t="shared" si="626"/>
        <v>6984.2460317460318</v>
      </c>
      <c r="CP106" s="291" t="str">
        <f t="shared" si="626"/>
        <v xml:space="preserve"> </v>
      </c>
      <c r="CQ106" s="291">
        <f t="shared" ref="CQ106" si="628">IF(CQ55&gt;0,IF(CQ54&gt;0,CQ55/CQ54," ")," ")</f>
        <v>2655.6133808444447</v>
      </c>
      <c r="CR106" s="291" t="str">
        <f t="shared" si="626"/>
        <v xml:space="preserve"> </v>
      </c>
      <c r="CS106" s="291">
        <f t="shared" si="626"/>
        <v>3227.12</v>
      </c>
      <c r="CT106" s="291" t="str">
        <f t="shared" si="626"/>
        <v xml:space="preserve"> </v>
      </c>
      <c r="CU106" s="291" t="str">
        <f t="shared" si="626"/>
        <v xml:space="preserve"> </v>
      </c>
      <c r="CV106" s="777">
        <f t="shared" si="626"/>
        <v>1962.2816901408451</v>
      </c>
      <c r="CW106" s="291">
        <f t="shared" si="626"/>
        <v>1845.1692307692308</v>
      </c>
      <c r="CX106" s="291">
        <f t="shared" si="626"/>
        <v>2597.7633744855966</v>
      </c>
      <c r="CY106" s="291">
        <f t="shared" si="626"/>
        <v>2667.2012578616354</v>
      </c>
      <c r="CZ106" s="291">
        <f t="shared" si="626"/>
        <v>7157.1460674157306</v>
      </c>
      <c r="DA106" s="291">
        <f t="shared" si="626"/>
        <v>8041.6253501400561</v>
      </c>
      <c r="DB106" s="291">
        <f t="shared" si="626"/>
        <v>884.0429403202329</v>
      </c>
      <c r="DC106" s="291">
        <f t="shared" si="626"/>
        <v>1027.9792372653435</v>
      </c>
      <c r="DD106" s="291">
        <f t="shared" si="626"/>
        <v>1713.4086021505377</v>
      </c>
      <c r="DE106" s="291">
        <f t="shared" si="626"/>
        <v>151.44999999999999</v>
      </c>
      <c r="DF106" s="291">
        <f t="shared" si="626"/>
        <v>959.26108549130902</v>
      </c>
      <c r="DG106" s="861">
        <f t="shared" ref="DG106" si="629">IF(DG55&gt;0,IF(DG54&gt;0,DG55/DG54," ")," ")</f>
        <v>4601.221590909091</v>
      </c>
      <c r="DH106" s="291" t="str">
        <f t="shared" si="626"/>
        <v xml:space="preserve"> </v>
      </c>
      <c r="DI106" s="291" t="str">
        <f t="shared" si="626"/>
        <v xml:space="preserve"> </v>
      </c>
      <c r="DJ106" s="291">
        <f t="shared" si="626"/>
        <v>22404.374125874125</v>
      </c>
      <c r="DK106" s="291" t="str">
        <f t="shared" si="626"/>
        <v xml:space="preserve"> </v>
      </c>
      <c r="DL106" s="291">
        <f t="shared" si="626"/>
        <v>5388.3864734299514</v>
      </c>
      <c r="DM106" s="291" t="str">
        <f t="shared" si="626"/>
        <v xml:space="preserve"> </v>
      </c>
      <c r="DN106" s="291">
        <f t="shared" si="626"/>
        <v>7309.3529411764703</v>
      </c>
      <c r="DO106" s="291" t="str">
        <f t="shared" si="626"/>
        <v xml:space="preserve"> </v>
      </c>
      <c r="DP106" s="291">
        <f t="shared" si="626"/>
        <v>1953.6211699164346</v>
      </c>
      <c r="DQ106" s="291" t="str">
        <f t="shared" si="626"/>
        <v xml:space="preserve"> </v>
      </c>
      <c r="DR106" s="291" t="str">
        <f t="shared" si="626"/>
        <v xml:space="preserve"> </v>
      </c>
      <c r="DS106" s="291">
        <f t="shared" si="626"/>
        <v>8625.5</v>
      </c>
      <c r="DT106" s="291">
        <f t="shared" si="626"/>
        <v>603.21769230769235</v>
      </c>
      <c r="DU106" s="291">
        <f t="shared" si="626"/>
        <v>6277.5223566543928</v>
      </c>
      <c r="DV106" s="291" t="str">
        <f t="shared" si="626"/>
        <v xml:space="preserve"> </v>
      </c>
      <c r="DW106" s="291">
        <f t="shared" si="626"/>
        <v>4356.0715613382899</v>
      </c>
      <c r="DX106" s="291" t="str">
        <f t="shared" si="626"/>
        <v xml:space="preserve"> </v>
      </c>
      <c r="DY106" s="291" t="str">
        <f t="shared" si="626"/>
        <v xml:space="preserve"> </v>
      </c>
      <c r="DZ106" s="291" t="str">
        <f t="shared" si="626"/>
        <v xml:space="preserve"> </v>
      </c>
      <c r="EA106" s="291" t="str">
        <f t="shared" si="626"/>
        <v xml:space="preserve"> </v>
      </c>
      <c r="EB106" s="291" t="str">
        <f t="shared" si="626"/>
        <v xml:space="preserve"> </v>
      </c>
      <c r="EC106" s="291">
        <f t="shared" si="626"/>
        <v>140.71132897603485</v>
      </c>
      <c r="ED106" s="291">
        <f t="shared" si="626"/>
        <v>292.62940136639435</v>
      </c>
      <c r="EE106" s="291">
        <f t="shared" si="626"/>
        <v>4979.3205741626798</v>
      </c>
      <c r="EF106" s="291" t="str">
        <f t="shared" si="626"/>
        <v xml:space="preserve"> </v>
      </c>
      <c r="EG106" s="291" t="str">
        <f t="shared" si="626"/>
        <v xml:space="preserve"> </v>
      </c>
      <c r="EH106" s="291">
        <f t="shared" si="626"/>
        <v>1767.8304474541403</v>
      </c>
      <c r="EI106" s="291" t="str">
        <f t="shared" ref="EI106:GU106" si="630">IF(EI55&gt;0,IF(EI54&gt;0,EI55/EI54," ")," ")</f>
        <v xml:space="preserve"> </v>
      </c>
      <c r="EJ106" s="291" t="str">
        <f t="shared" si="630"/>
        <v xml:space="preserve"> </v>
      </c>
      <c r="EK106" s="291">
        <f t="shared" si="630"/>
        <v>4905.9434556110264</v>
      </c>
      <c r="EL106" s="291" t="str">
        <f t="shared" si="630"/>
        <v xml:space="preserve"> </v>
      </c>
      <c r="EM106" s="291">
        <f t="shared" si="630"/>
        <v>8036.0625</v>
      </c>
      <c r="EN106" s="291" t="str">
        <f t="shared" si="630"/>
        <v xml:space="preserve"> </v>
      </c>
      <c r="EO106" s="291" t="str">
        <f t="shared" si="630"/>
        <v xml:space="preserve"> </v>
      </c>
      <c r="EP106" s="291" t="str">
        <f t="shared" si="630"/>
        <v xml:space="preserve"> </v>
      </c>
      <c r="EQ106" s="291" t="str">
        <f t="shared" si="630"/>
        <v xml:space="preserve"> </v>
      </c>
      <c r="ER106" s="291">
        <f t="shared" si="630"/>
        <v>3571.569825918762</v>
      </c>
      <c r="ES106" s="291" t="str">
        <f t="shared" si="630"/>
        <v xml:space="preserve"> </v>
      </c>
      <c r="ET106" s="291">
        <f t="shared" si="630"/>
        <v>1073.1902007485539</v>
      </c>
      <c r="EU106" s="291" t="str">
        <f t="shared" si="630"/>
        <v xml:space="preserve"> </v>
      </c>
      <c r="EV106" s="291">
        <f t="shared" si="630"/>
        <v>3024.6418439716313</v>
      </c>
      <c r="EW106" s="291">
        <f t="shared" si="630"/>
        <v>898.4901290222291</v>
      </c>
      <c r="EX106" s="291" t="str">
        <f t="shared" si="630"/>
        <v xml:space="preserve"> </v>
      </c>
      <c r="EY106" s="291" t="str">
        <f t="shared" si="630"/>
        <v xml:space="preserve"> </v>
      </c>
      <c r="EZ106" s="777">
        <f t="shared" ref="EZ106" si="631">IF(EZ55&gt;0,IF(EZ54&gt;0,EZ55/EZ54," ")," ")</f>
        <v>1762.5821596244132</v>
      </c>
      <c r="FA106" s="291">
        <f t="shared" si="630"/>
        <v>1859.9333333333334</v>
      </c>
      <c r="FB106" s="291">
        <f t="shared" si="630"/>
        <v>2627.5555555555557</v>
      </c>
      <c r="FC106" s="291">
        <f t="shared" si="630"/>
        <v>2047.2704402515724</v>
      </c>
      <c r="FD106" s="291" t="str">
        <f t="shared" si="630"/>
        <v xml:space="preserve"> </v>
      </c>
      <c r="FE106" s="291">
        <f t="shared" si="630"/>
        <v>9985.7977528089887</v>
      </c>
      <c r="FF106" s="291">
        <f t="shared" si="630"/>
        <v>7236.3088235294117</v>
      </c>
      <c r="FG106" s="291">
        <f t="shared" si="630"/>
        <v>880.46460007654036</v>
      </c>
      <c r="FH106" s="291">
        <f t="shared" si="630"/>
        <v>1124.9868215803347</v>
      </c>
      <c r="FI106" s="291">
        <f t="shared" si="630"/>
        <v>1992.1612903225807</v>
      </c>
      <c r="FJ106" s="291">
        <f t="shared" si="630"/>
        <v>1287.8475000000001</v>
      </c>
      <c r="FK106" s="291" t="str">
        <f t="shared" si="630"/>
        <v xml:space="preserve"> </v>
      </c>
      <c r="FL106" s="291">
        <f t="shared" si="630"/>
        <v>958.26481415508852</v>
      </c>
      <c r="FM106" s="291">
        <f t="shared" si="630"/>
        <v>1263.5961440892947</v>
      </c>
      <c r="FN106" s="291" t="str">
        <f t="shared" si="630"/>
        <v xml:space="preserve"> </v>
      </c>
      <c r="FO106" s="291" t="str">
        <f t="shared" si="630"/>
        <v xml:space="preserve"> </v>
      </c>
      <c r="FP106" s="291" t="str">
        <f t="shared" si="630"/>
        <v xml:space="preserve"> </v>
      </c>
      <c r="FQ106" s="291" t="str">
        <f t="shared" si="630"/>
        <v xml:space="preserve"> </v>
      </c>
      <c r="FR106" s="291" t="str">
        <f t="shared" si="630"/>
        <v xml:space="preserve"> </v>
      </c>
      <c r="FS106" s="291">
        <f t="shared" si="630"/>
        <v>8980.4166666666661</v>
      </c>
      <c r="FT106" s="291" t="str">
        <f t="shared" si="630"/>
        <v xml:space="preserve"> </v>
      </c>
      <c r="FU106" s="291">
        <f t="shared" si="630"/>
        <v>3438.4545454545455</v>
      </c>
      <c r="FV106" s="291">
        <f t="shared" si="630"/>
        <v>4910.978260869565</v>
      </c>
      <c r="FW106" s="291">
        <f t="shared" si="630"/>
        <v>7461.5490196078435</v>
      </c>
      <c r="FX106" s="291" t="str">
        <f t="shared" si="630"/>
        <v xml:space="preserve"> </v>
      </c>
      <c r="FY106" s="291">
        <f t="shared" si="630"/>
        <v>1807.0363466915192</v>
      </c>
      <c r="FZ106" s="291" t="str">
        <f t="shared" si="630"/>
        <v xml:space="preserve"> </v>
      </c>
      <c r="GA106" s="291" t="str">
        <f t="shared" si="630"/>
        <v xml:space="preserve"> </v>
      </c>
      <c r="GB106" s="291" t="str">
        <f t="shared" si="630"/>
        <v xml:space="preserve"> </v>
      </c>
      <c r="GC106" s="291" t="str">
        <f t="shared" si="630"/>
        <v xml:space="preserve"> </v>
      </c>
      <c r="GD106" s="291">
        <f t="shared" si="630"/>
        <v>9745.6889632107032</v>
      </c>
      <c r="GE106" s="291" t="str">
        <f t="shared" si="630"/>
        <v xml:space="preserve"> </v>
      </c>
      <c r="GF106" s="291">
        <f t="shared" si="630"/>
        <v>1242.9678047875302</v>
      </c>
      <c r="GG106" s="291">
        <f t="shared" si="630"/>
        <v>4170.9721189591082</v>
      </c>
      <c r="GH106" s="291" t="str">
        <f t="shared" si="630"/>
        <v xml:space="preserve"> </v>
      </c>
      <c r="GI106" s="291">
        <f t="shared" si="630"/>
        <v>141.1590413943355</v>
      </c>
      <c r="GJ106" s="291" t="str">
        <f t="shared" si="630"/>
        <v xml:space="preserve"> </v>
      </c>
      <c r="GK106" s="291" t="str">
        <f t="shared" si="630"/>
        <v xml:space="preserve"> </v>
      </c>
      <c r="GL106" s="291">
        <f t="shared" si="630"/>
        <v>4916.3317384370011</v>
      </c>
      <c r="GM106" s="291" t="str">
        <f t="shared" si="630"/>
        <v xml:space="preserve"> </v>
      </c>
      <c r="GN106" s="291" t="str">
        <f t="shared" si="630"/>
        <v xml:space="preserve"> </v>
      </c>
      <c r="GO106" s="291">
        <f t="shared" si="630"/>
        <v>1742.6082633293331</v>
      </c>
      <c r="GP106" s="291" t="str">
        <f t="shared" si="630"/>
        <v xml:space="preserve"> </v>
      </c>
      <c r="GQ106" s="291" t="str">
        <f t="shared" si="630"/>
        <v xml:space="preserve"> </v>
      </c>
      <c r="GR106" s="291">
        <f t="shared" si="630"/>
        <v>5519.3744256268874</v>
      </c>
      <c r="GS106" s="291" t="str">
        <f t="shared" si="630"/>
        <v xml:space="preserve"> </v>
      </c>
      <c r="GT106" s="291" t="str">
        <f t="shared" si="630"/>
        <v xml:space="preserve"> </v>
      </c>
      <c r="GU106" s="291">
        <f t="shared" si="630"/>
        <v>4003.9521410579346</v>
      </c>
      <c r="GV106" s="291">
        <f t="shared" ref="GV106:JG106" si="632">IF(GV55&gt;0,IF(GV54&gt;0,GV55/GV54," ")," ")</f>
        <v>8382.0967741935492</v>
      </c>
      <c r="GW106" s="291">
        <f t="shared" si="632"/>
        <v>4438.8188976377951</v>
      </c>
      <c r="GX106" s="291">
        <f t="shared" si="632"/>
        <v>5690.9338422391857</v>
      </c>
      <c r="GY106" s="291" t="str">
        <f t="shared" si="632"/>
        <v xml:space="preserve"> </v>
      </c>
      <c r="GZ106" s="291" t="str">
        <f t="shared" si="632"/>
        <v xml:space="preserve"> </v>
      </c>
      <c r="HA106" s="291" t="str">
        <f t="shared" si="632"/>
        <v xml:space="preserve"> </v>
      </c>
      <c r="HB106" s="291" t="str">
        <f t="shared" si="632"/>
        <v xml:space="preserve"> </v>
      </c>
      <c r="HC106" s="291">
        <f t="shared" si="632"/>
        <v>7743.8639999999996</v>
      </c>
      <c r="HD106" s="291">
        <f t="shared" si="632"/>
        <v>2615.1566731141197</v>
      </c>
      <c r="HE106" s="291">
        <f t="shared" si="632"/>
        <v>138.83879972086532</v>
      </c>
      <c r="HF106" s="291">
        <f t="shared" si="632"/>
        <v>1647.9201331114809</v>
      </c>
      <c r="HG106" s="291">
        <f t="shared" si="632"/>
        <v>1267.3886010362694</v>
      </c>
      <c r="HH106" s="291" t="str">
        <f t="shared" si="632"/>
        <v xml:space="preserve"> </v>
      </c>
      <c r="HI106" s="291" t="str">
        <f t="shared" si="632"/>
        <v xml:space="preserve"> </v>
      </c>
      <c r="HJ106" s="291" t="str">
        <f t="shared" si="632"/>
        <v xml:space="preserve"> </v>
      </c>
      <c r="HK106" s="291" t="str">
        <f t="shared" si="632"/>
        <v xml:space="preserve"> </v>
      </c>
      <c r="HL106" s="291" t="str">
        <f t="shared" si="632"/>
        <v xml:space="preserve"> </v>
      </c>
      <c r="HM106" s="291" t="str">
        <f t="shared" si="632"/>
        <v xml:space="preserve"> </v>
      </c>
      <c r="HN106" s="291" t="str">
        <f t="shared" si="632"/>
        <v xml:space="preserve"> </v>
      </c>
      <c r="HO106" s="291" t="str">
        <f t="shared" si="632"/>
        <v xml:space="preserve"> </v>
      </c>
      <c r="HP106" s="291" t="str">
        <f t="shared" si="632"/>
        <v xml:space="preserve"> </v>
      </c>
      <c r="HQ106" s="291" t="str">
        <f t="shared" si="632"/>
        <v xml:space="preserve"> </v>
      </c>
      <c r="HR106" s="291" t="str">
        <f t="shared" si="632"/>
        <v xml:space="preserve"> </v>
      </c>
      <c r="HS106" s="291" t="str">
        <f t="shared" si="632"/>
        <v xml:space="preserve"> </v>
      </c>
      <c r="HT106" s="291" t="str">
        <f t="shared" si="632"/>
        <v xml:space="preserve"> </v>
      </c>
      <c r="HU106" s="291" t="str">
        <f t="shared" si="632"/>
        <v xml:space="preserve"> </v>
      </c>
      <c r="HV106" s="291" t="str">
        <f t="shared" si="632"/>
        <v xml:space="preserve"> </v>
      </c>
      <c r="HW106" s="291" t="str">
        <f t="shared" si="632"/>
        <v xml:space="preserve"> </v>
      </c>
      <c r="HX106" s="291">
        <f t="shared" si="632"/>
        <v>2010.2138364779873</v>
      </c>
      <c r="HY106" s="291" t="str">
        <f t="shared" si="632"/>
        <v xml:space="preserve"> </v>
      </c>
      <c r="HZ106" s="291" t="str">
        <f t="shared" si="632"/>
        <v xml:space="preserve"> </v>
      </c>
      <c r="IA106" s="291" t="str">
        <f t="shared" si="632"/>
        <v xml:space="preserve"> </v>
      </c>
      <c r="IB106" s="291" t="str">
        <f t="shared" si="632"/>
        <v xml:space="preserve"> </v>
      </c>
      <c r="IC106" s="291" t="str">
        <f t="shared" si="632"/>
        <v xml:space="preserve"> </v>
      </c>
      <c r="ID106" s="291" t="str">
        <f t="shared" si="632"/>
        <v xml:space="preserve"> </v>
      </c>
      <c r="IE106" s="291">
        <f t="shared" si="632"/>
        <v>7176.175770308123</v>
      </c>
      <c r="IF106" s="291" t="str">
        <f t="shared" si="632"/>
        <v xml:space="preserve"> </v>
      </c>
      <c r="IG106" s="291" t="str">
        <f t="shared" si="632"/>
        <v xml:space="preserve"> </v>
      </c>
      <c r="IH106" s="291" t="str">
        <f t="shared" si="632"/>
        <v xml:space="preserve"> </v>
      </c>
      <c r="II106" s="291" t="str">
        <f t="shared" si="632"/>
        <v xml:space="preserve"> </v>
      </c>
      <c r="IJ106" s="291" t="str">
        <f t="shared" si="632"/>
        <v xml:space="preserve"> </v>
      </c>
      <c r="IK106" s="291" t="str">
        <f t="shared" si="632"/>
        <v xml:space="preserve"> </v>
      </c>
      <c r="IL106" s="291" t="str">
        <f t="shared" si="632"/>
        <v xml:space="preserve"> </v>
      </c>
      <c r="IM106" s="291" t="str">
        <f t="shared" si="632"/>
        <v xml:space="preserve"> </v>
      </c>
      <c r="IN106" s="291" t="str">
        <f t="shared" si="632"/>
        <v xml:space="preserve"> </v>
      </c>
      <c r="IO106" s="291" t="str">
        <f t="shared" si="632"/>
        <v xml:space="preserve"> </v>
      </c>
      <c r="IP106" s="291" t="str">
        <f t="shared" si="632"/>
        <v xml:space="preserve"> </v>
      </c>
      <c r="IQ106" s="291" t="str">
        <f t="shared" si="632"/>
        <v xml:space="preserve"> </v>
      </c>
      <c r="IR106" s="291" t="str">
        <f t="shared" si="632"/>
        <v xml:space="preserve"> </v>
      </c>
      <c r="IS106" s="291" t="str">
        <f t="shared" si="632"/>
        <v xml:space="preserve"> </v>
      </c>
      <c r="IT106" s="291" t="str">
        <f t="shared" si="632"/>
        <v xml:space="preserve"> </v>
      </c>
      <c r="IU106" s="291" t="str">
        <f t="shared" si="632"/>
        <v xml:space="preserve"> </v>
      </c>
      <c r="IV106" s="291" t="str">
        <f t="shared" si="632"/>
        <v xml:space="preserve"> </v>
      </c>
      <c r="IW106" s="291" t="str">
        <f t="shared" si="632"/>
        <v xml:space="preserve"> </v>
      </c>
      <c r="IX106" s="291" t="str">
        <f t="shared" si="632"/>
        <v xml:space="preserve"> </v>
      </c>
      <c r="IY106" s="291" t="str">
        <f t="shared" si="632"/>
        <v xml:space="preserve"> </v>
      </c>
      <c r="IZ106" s="291" t="str">
        <f t="shared" si="632"/>
        <v xml:space="preserve"> </v>
      </c>
      <c r="JA106" s="291" t="str">
        <f t="shared" si="632"/>
        <v xml:space="preserve"> </v>
      </c>
      <c r="JB106" s="291" t="str">
        <f t="shared" si="632"/>
        <v xml:space="preserve"> </v>
      </c>
      <c r="JC106" s="291" t="str">
        <f t="shared" si="632"/>
        <v xml:space="preserve"> </v>
      </c>
      <c r="JD106" s="291" t="str">
        <f t="shared" si="632"/>
        <v xml:space="preserve"> </v>
      </c>
      <c r="JE106" s="291" t="str">
        <f t="shared" si="632"/>
        <v xml:space="preserve"> </v>
      </c>
      <c r="JF106" s="291" t="str">
        <f t="shared" si="632"/>
        <v xml:space="preserve"> </v>
      </c>
      <c r="JG106" s="291" t="str">
        <f t="shared" si="632"/>
        <v xml:space="preserve"> </v>
      </c>
      <c r="JH106" s="291" t="str">
        <f t="shared" ref="JH106:LS106" si="633">IF(JH55&gt;0,IF(JH54&gt;0,JH55/JH54," ")," ")</f>
        <v xml:space="preserve"> </v>
      </c>
      <c r="JI106" s="291" t="str">
        <f t="shared" si="633"/>
        <v xml:space="preserve"> </v>
      </c>
      <c r="JJ106" s="291" t="str">
        <f t="shared" si="633"/>
        <v xml:space="preserve"> </v>
      </c>
      <c r="JK106" s="291" t="str">
        <f t="shared" si="633"/>
        <v xml:space="preserve"> </v>
      </c>
      <c r="JL106" s="291" t="str">
        <f t="shared" si="633"/>
        <v xml:space="preserve"> </v>
      </c>
      <c r="JM106" s="291" t="str">
        <f t="shared" si="633"/>
        <v xml:space="preserve"> </v>
      </c>
      <c r="JN106" s="291" t="str">
        <f t="shared" si="633"/>
        <v xml:space="preserve"> </v>
      </c>
      <c r="JO106" s="291" t="str">
        <f t="shared" si="633"/>
        <v xml:space="preserve"> </v>
      </c>
      <c r="JP106" s="291" t="str">
        <f t="shared" si="633"/>
        <v xml:space="preserve"> </v>
      </c>
      <c r="JQ106" s="291">
        <f t="shared" si="633"/>
        <v>1742.1025163094127</v>
      </c>
      <c r="JR106" s="291" t="str">
        <f t="shared" si="633"/>
        <v xml:space="preserve"> </v>
      </c>
      <c r="JS106" s="291" t="str">
        <f t="shared" si="633"/>
        <v xml:space="preserve"> </v>
      </c>
      <c r="JT106" s="291" t="str">
        <f t="shared" si="633"/>
        <v xml:space="preserve"> </v>
      </c>
      <c r="JU106" s="291" t="str">
        <f t="shared" si="633"/>
        <v xml:space="preserve"> </v>
      </c>
      <c r="JV106" s="291" t="str">
        <f t="shared" si="633"/>
        <v xml:space="preserve"> </v>
      </c>
      <c r="JW106" s="291" t="str">
        <f t="shared" si="633"/>
        <v xml:space="preserve"> </v>
      </c>
      <c r="JX106" s="291" t="str">
        <f t="shared" si="633"/>
        <v xml:space="preserve"> </v>
      </c>
      <c r="JY106" s="291" t="str">
        <f t="shared" si="633"/>
        <v xml:space="preserve"> </v>
      </c>
      <c r="JZ106" s="291" t="str">
        <f t="shared" si="633"/>
        <v xml:space="preserve"> </v>
      </c>
      <c r="KA106" s="291" t="str">
        <f t="shared" si="633"/>
        <v xml:space="preserve"> </v>
      </c>
      <c r="KB106" s="291" t="str">
        <f t="shared" si="633"/>
        <v xml:space="preserve"> </v>
      </c>
      <c r="KC106" s="291" t="str">
        <f t="shared" si="633"/>
        <v xml:space="preserve"> </v>
      </c>
      <c r="KD106" s="291" t="str">
        <f t="shared" si="633"/>
        <v xml:space="preserve"> </v>
      </c>
      <c r="KE106" s="291" t="str">
        <f t="shared" si="633"/>
        <v xml:space="preserve"> </v>
      </c>
      <c r="KF106" s="291" t="str">
        <f t="shared" si="633"/>
        <v xml:space="preserve"> </v>
      </c>
      <c r="KG106" s="291" t="str">
        <f t="shared" si="633"/>
        <v xml:space="preserve"> </v>
      </c>
      <c r="KH106" s="291" t="str">
        <f t="shared" si="633"/>
        <v xml:space="preserve"> </v>
      </c>
      <c r="KI106" s="291" t="str">
        <f t="shared" si="633"/>
        <v xml:space="preserve"> </v>
      </c>
      <c r="KJ106" s="291" t="str">
        <f t="shared" si="633"/>
        <v xml:space="preserve"> </v>
      </c>
      <c r="KK106" s="291">
        <f t="shared" si="633"/>
        <v>104.04895833333333</v>
      </c>
      <c r="KL106" s="291" t="str">
        <f t="shared" si="633"/>
        <v xml:space="preserve"> </v>
      </c>
      <c r="KM106" s="291" t="str">
        <f t="shared" si="633"/>
        <v xml:space="preserve"> </v>
      </c>
      <c r="KN106" s="291">
        <f t="shared" si="633"/>
        <v>4328.4928229665074</v>
      </c>
      <c r="KO106" s="291" t="str">
        <f t="shared" si="633"/>
        <v xml:space="preserve"> </v>
      </c>
      <c r="KP106" s="291" t="str">
        <f t="shared" si="633"/>
        <v xml:space="preserve"> </v>
      </c>
      <c r="KQ106" s="291" t="str">
        <f t="shared" si="633"/>
        <v xml:space="preserve"> </v>
      </c>
      <c r="KR106" s="291" t="str">
        <f t="shared" si="633"/>
        <v xml:space="preserve"> </v>
      </c>
      <c r="KS106" s="291" t="str">
        <f t="shared" si="633"/>
        <v xml:space="preserve"> </v>
      </c>
      <c r="KT106" s="291" t="str">
        <f t="shared" si="633"/>
        <v xml:space="preserve"> </v>
      </c>
      <c r="KU106" s="291" t="str">
        <f t="shared" si="633"/>
        <v xml:space="preserve"> </v>
      </c>
      <c r="KV106" s="291" t="str">
        <f t="shared" si="633"/>
        <v xml:space="preserve"> </v>
      </c>
      <c r="KW106" s="291" t="str">
        <f t="shared" si="633"/>
        <v xml:space="preserve"> </v>
      </c>
      <c r="KX106" s="291" t="str">
        <f t="shared" si="633"/>
        <v xml:space="preserve"> </v>
      </c>
      <c r="KY106" s="291" t="str">
        <f t="shared" si="633"/>
        <v xml:space="preserve"> </v>
      </c>
      <c r="KZ106" s="291" t="str">
        <f t="shared" si="633"/>
        <v xml:space="preserve"> </v>
      </c>
      <c r="LA106" s="291" t="str">
        <f t="shared" si="633"/>
        <v xml:space="preserve"> </v>
      </c>
      <c r="LB106" s="291" t="str">
        <f t="shared" si="633"/>
        <v xml:space="preserve"> </v>
      </c>
      <c r="LC106" s="291" t="str">
        <f t="shared" si="633"/>
        <v xml:space="preserve"> </v>
      </c>
      <c r="LD106" s="291" t="str">
        <f t="shared" si="633"/>
        <v xml:space="preserve"> </v>
      </c>
      <c r="LE106" s="291" t="str">
        <f t="shared" si="633"/>
        <v xml:space="preserve"> </v>
      </c>
      <c r="LF106" s="291" t="str">
        <f t="shared" si="633"/>
        <v xml:space="preserve"> </v>
      </c>
      <c r="LG106" s="291" t="str">
        <f t="shared" si="633"/>
        <v xml:space="preserve"> </v>
      </c>
      <c r="LH106" s="291" t="str">
        <f t="shared" si="633"/>
        <v xml:space="preserve"> </v>
      </c>
      <c r="LI106" s="291" t="str">
        <f t="shared" si="633"/>
        <v xml:space="preserve"> </v>
      </c>
      <c r="LJ106" s="291" t="str">
        <f t="shared" si="633"/>
        <v xml:space="preserve"> </v>
      </c>
      <c r="LK106" s="291" t="str">
        <f t="shared" si="633"/>
        <v xml:space="preserve"> </v>
      </c>
      <c r="LL106" s="291" t="str">
        <f t="shared" si="633"/>
        <v xml:space="preserve"> </v>
      </c>
      <c r="LM106" s="291" t="str">
        <f t="shared" si="633"/>
        <v xml:space="preserve"> </v>
      </c>
      <c r="LN106" s="291" t="str">
        <f t="shared" si="633"/>
        <v xml:space="preserve"> </v>
      </c>
      <c r="LO106" s="291" t="str">
        <f t="shared" si="633"/>
        <v xml:space="preserve"> </v>
      </c>
      <c r="LP106" s="291" t="str">
        <f t="shared" si="633"/>
        <v xml:space="preserve"> </v>
      </c>
      <c r="LQ106" s="291" t="str">
        <f t="shared" si="633"/>
        <v xml:space="preserve"> </v>
      </c>
      <c r="LR106" s="291" t="str">
        <f t="shared" si="633"/>
        <v xml:space="preserve"> </v>
      </c>
      <c r="LS106" s="291" t="str">
        <f t="shared" si="633"/>
        <v xml:space="preserve"> </v>
      </c>
      <c r="LT106" s="291" t="str">
        <f t="shared" ref="LT106:MP106" si="634">IF(LT55&gt;0,IF(LT54&gt;0,LT55/LT54," ")," ")</f>
        <v xml:space="preserve"> </v>
      </c>
      <c r="LU106" s="291" t="str">
        <f t="shared" si="634"/>
        <v xml:space="preserve"> </v>
      </c>
      <c r="LV106" s="291" t="str">
        <f t="shared" si="634"/>
        <v xml:space="preserve"> </v>
      </c>
      <c r="LW106" s="291" t="str">
        <f t="shared" si="634"/>
        <v xml:space="preserve"> </v>
      </c>
      <c r="LX106" s="291" t="str">
        <f t="shared" si="634"/>
        <v xml:space="preserve"> </v>
      </c>
      <c r="LY106" s="291" t="str">
        <f t="shared" si="634"/>
        <v xml:space="preserve"> </v>
      </c>
      <c r="LZ106" s="291" t="str">
        <f t="shared" si="634"/>
        <v xml:space="preserve"> </v>
      </c>
      <c r="MA106" s="291" t="str">
        <f t="shared" si="634"/>
        <v xml:space="preserve"> </v>
      </c>
      <c r="MB106" s="291" t="str">
        <f t="shared" si="634"/>
        <v xml:space="preserve"> </v>
      </c>
      <c r="MC106" s="291" t="str">
        <f t="shared" si="634"/>
        <v xml:space="preserve"> </v>
      </c>
      <c r="MD106" s="291" t="str">
        <f t="shared" si="634"/>
        <v xml:space="preserve"> </v>
      </c>
      <c r="ME106" s="291" t="str">
        <f t="shared" si="634"/>
        <v xml:space="preserve"> </v>
      </c>
      <c r="MF106" s="291" t="str">
        <f t="shared" si="634"/>
        <v xml:space="preserve"> </v>
      </c>
      <c r="MG106" s="291" t="str">
        <f t="shared" si="634"/>
        <v xml:space="preserve"> </v>
      </c>
      <c r="MH106" s="291" t="str">
        <f t="shared" si="634"/>
        <v xml:space="preserve"> </v>
      </c>
      <c r="MI106" s="291" t="str">
        <f t="shared" si="634"/>
        <v xml:space="preserve"> </v>
      </c>
      <c r="MJ106" s="291" t="str">
        <f t="shared" si="634"/>
        <v xml:space="preserve"> </v>
      </c>
      <c r="MK106" s="291" t="str">
        <f t="shared" si="634"/>
        <v xml:space="preserve"> </v>
      </c>
      <c r="ML106" s="291" t="str">
        <f t="shared" si="634"/>
        <v xml:space="preserve"> </v>
      </c>
      <c r="MM106" s="291" t="str">
        <f t="shared" si="634"/>
        <v xml:space="preserve"> </v>
      </c>
      <c r="MN106" s="291" t="str">
        <f t="shared" si="634"/>
        <v xml:space="preserve"> </v>
      </c>
      <c r="MO106" s="291" t="str">
        <f t="shared" si="634"/>
        <v xml:space="preserve"> </v>
      </c>
      <c r="MP106" s="291" t="str">
        <f t="shared" si="634"/>
        <v xml:space="preserve"> </v>
      </c>
      <c r="MR106" s="350">
        <f t="shared" si="50"/>
        <v>104.04895833333333</v>
      </c>
      <c r="MS106" s="350">
        <f t="shared" si="51"/>
        <v>28676.222222222223</v>
      </c>
      <c r="MT106" s="286">
        <f t="shared" si="52"/>
        <v>3273.8177777777778</v>
      </c>
      <c r="MU106" s="772">
        <f t="shared" si="53"/>
        <v>130</v>
      </c>
    </row>
    <row r="107" spans="1:359" s="99" customFormat="1" ht="43.5" x14ac:dyDescent="0.35">
      <c r="A107" s="101" t="s">
        <v>266</v>
      </c>
      <c r="B107" s="102"/>
      <c r="C107" s="102" t="s">
        <v>157</v>
      </c>
      <c r="D107" s="70" t="s">
        <v>280</v>
      </c>
      <c r="E107" s="286">
        <f t="shared" si="15"/>
        <v>2492.3430002125456</v>
      </c>
      <c r="F107" s="352"/>
      <c r="G107" s="733">
        <f t="shared" ref="G107:M107" si="635">IF(G56&gt;0,IF(G27&gt;0,G56/G27*1000," ")," ")</f>
        <v>66.921083895001402</v>
      </c>
      <c r="H107" s="914" t="str">
        <f t="shared" ref="H107" si="636">IF(H56&gt;0,IF(H27&gt;0,H56/H27*1000," ")," ")</f>
        <v xml:space="preserve"> </v>
      </c>
      <c r="I107" s="863">
        <f t="shared" ref="I107" si="637">IF(I56&gt;0,IF(I27&gt;0,I56/I27*1000," ")," ")</f>
        <v>270.84391758396839</v>
      </c>
      <c r="J107" s="779" t="str">
        <f t="shared" ref="J107:L107" si="638">IF(J56&gt;0,IF(J27&gt;0,J56/J27*1000," ")," ")</f>
        <v xml:space="preserve"> </v>
      </c>
      <c r="K107" s="779">
        <f t="shared" ref="K107" si="639">IF(K56&gt;0,IF(K27&gt;0,K56/K27*1000," ")," ")</f>
        <v>21351.0546441347</v>
      </c>
      <c r="L107" s="779">
        <f t="shared" si="638"/>
        <v>1035.2155101593735</v>
      </c>
      <c r="M107" s="733">
        <f t="shared" si="635"/>
        <v>562.98119046287502</v>
      </c>
      <c r="N107" s="733">
        <f t="shared" ref="N107:Y107" si="640">IF(N56&gt;0,IF(N27&gt;0,N56/N27*1000," ")," ")</f>
        <v>359.5002357378595</v>
      </c>
      <c r="O107" s="779" t="str">
        <f t="shared" ref="O107:Q107" si="641">IF(O56&gt;0,IF(O27&gt;0,O56/O27*1000," ")," ")</f>
        <v xml:space="preserve"> </v>
      </c>
      <c r="P107" s="863" t="str">
        <f t="shared" si="641"/>
        <v xml:space="preserve"> </v>
      </c>
      <c r="Q107" s="863">
        <f t="shared" si="641"/>
        <v>1775.3573367106931</v>
      </c>
      <c r="R107" s="863">
        <f t="shared" ref="R107" si="642">IF(R56&gt;0,IF(R27&gt;0,R56/R27*1000," ")," ")</f>
        <v>3653.1195625155356</v>
      </c>
      <c r="S107" s="733">
        <f t="shared" ref="S107" si="643">IF(S56&gt;0,IF(S27&gt;0,S56/S27*1000," ")," ")</f>
        <v>239.7220128945826</v>
      </c>
      <c r="T107" s="733">
        <f t="shared" si="640"/>
        <v>138.07080888933083</v>
      </c>
      <c r="U107" s="863"/>
      <c r="V107" s="676">
        <f t="shared" si="640"/>
        <v>36.355829098976599</v>
      </c>
      <c r="W107" s="817">
        <f t="shared" ref="W107" si="644">IF(W56&gt;0,IF(W27&gt;0,W56/W27*1000," ")," ")</f>
        <v>3416.5988608624898</v>
      </c>
      <c r="X107" s="676">
        <f t="shared" si="640"/>
        <v>1077.5375660747163</v>
      </c>
      <c r="Y107" s="733">
        <f t="shared" si="640"/>
        <v>243.46869373874773</v>
      </c>
      <c r="Z107" s="733">
        <f t="shared" ref="Z107:AB107" si="645">IF(Z56&gt;0,IF(Z27&gt;0,Z56/Z27*1000," ")," ")</f>
        <v>1606.2207157810785</v>
      </c>
      <c r="AA107" s="779">
        <f t="shared" si="645"/>
        <v>17.712070600849518</v>
      </c>
      <c r="AB107" s="914" t="str">
        <f t="shared" si="645"/>
        <v xml:space="preserve"> </v>
      </c>
      <c r="AC107" s="779">
        <f t="shared" ref="AC107" si="646">IF(AC56&gt;0,IF(AC27&gt;0,AC56/AC27*1000," ")," ")</f>
        <v>871.2719955144895</v>
      </c>
      <c r="AD107" s="293" t="str">
        <f t="shared" ref="AD107:BQ107" si="647">IF(AD56&gt;0,IF(AD27&gt;0,AD56/AD27*1000," ")," ")</f>
        <v xml:space="preserve"> </v>
      </c>
      <c r="AE107" s="293">
        <f t="shared" ref="AE107:AH107" si="648">IF(AE56&gt;0,IF(AE27&gt;0,AE56/AE27*1000," ")," ")</f>
        <v>147.39246288542063</v>
      </c>
      <c r="AF107" s="676" t="str">
        <f>IF(AF56&gt;0,IF(AF27&gt;0,AF56/AF27*1000," ")," ")</f>
        <v xml:space="preserve"> </v>
      </c>
      <c r="AG107" s="779" t="str">
        <f t="shared" ref="AG107" si="649">IF(AG56&gt;0,IF(AG27&gt;0,AG56/AG27*1000," ")," ")</f>
        <v xml:space="preserve"> </v>
      </c>
      <c r="AH107" s="647">
        <f t="shared" si="648"/>
        <v>20901.185770750988</v>
      </c>
      <c r="AI107" s="293">
        <f t="shared" ref="AI107:AJ107" si="650">IF(AI56&gt;0,IF(AI27&gt;0,AI56/AI27*1000," ")," ")</f>
        <v>3.2434609382304078</v>
      </c>
      <c r="AJ107" s="293">
        <f t="shared" si="650"/>
        <v>899.47599187252706</v>
      </c>
      <c r="AK107" s="733">
        <f>IF(AK56&gt;0,IF(AK27&gt;0,AK56/AK27*1000," ")," ")</f>
        <v>554.06297186958216</v>
      </c>
      <c r="AL107" s="293" t="str">
        <f t="shared" si="647"/>
        <v xml:space="preserve"> </v>
      </c>
      <c r="AM107" s="293" t="str">
        <f t="shared" ref="AM107:AR107" si="651">IF(AM56&gt;0,IF(AM27&gt;0,AM56/AM27*1000," ")," ")</f>
        <v xml:space="preserve"> </v>
      </c>
      <c r="AN107" s="293">
        <f t="shared" si="651"/>
        <v>131.10683349374401</v>
      </c>
      <c r="AO107" s="593" t="str">
        <f t="shared" ref="AO107:AP107" si="652">IF(AO56&gt;0,IF(AO27&gt;0,AO56/AO27*1000," ")," ")</f>
        <v xml:space="preserve"> </v>
      </c>
      <c r="AP107" s="863" t="str">
        <f t="shared" si="652"/>
        <v xml:space="preserve"> </v>
      </c>
      <c r="AQ107" s="293" t="str">
        <f t="shared" ref="AQ107" si="653">IF(AQ56&gt;0,IF(AQ27&gt;0,AQ56/AQ27*1000," ")," ")</f>
        <v xml:space="preserve"> </v>
      </c>
      <c r="AR107" s="293">
        <f t="shared" si="651"/>
        <v>28.845824043903274</v>
      </c>
      <c r="AS107" s="569">
        <f>IF(AS56&gt;0,IF(AS27&gt;0,AS56/AS27*1000," ")," ")</f>
        <v>1866.7631626560521</v>
      </c>
      <c r="AT107" s="293">
        <f t="shared" ref="AT107:AU107" si="654">IF(AT56&gt;0,IF(AT27&gt;0,AT56/AT27*1000," ")," ")</f>
        <v>24.215855271823475</v>
      </c>
      <c r="AU107" s="647" t="str">
        <f t="shared" si="654"/>
        <v xml:space="preserve"> </v>
      </c>
      <c r="AV107" s="569">
        <f t="shared" ref="AV107:AX107" si="655">IF(AV56&gt;0,IF(AV27&gt;0,AV56/AV27*1000," ")," ")</f>
        <v>167.63665854628618</v>
      </c>
      <c r="AW107" s="733" t="str">
        <f t="shared" si="655"/>
        <v xml:space="preserve"> </v>
      </c>
      <c r="AX107" s="733">
        <f t="shared" si="655"/>
        <v>6224.5156489462543</v>
      </c>
      <c r="AY107" s="464">
        <f t="shared" si="647"/>
        <v>42.914626490897675</v>
      </c>
      <c r="AZ107" s="542">
        <f t="shared" ref="AZ107" si="656">IF(AZ56&gt;0,IF(AZ27&gt;0,AZ56/AZ27*1000," ")," ")</f>
        <v>3392.7645533820414</v>
      </c>
      <c r="BA107" s="293">
        <f t="shared" si="647"/>
        <v>967.79180623550633</v>
      </c>
      <c r="BB107" s="293">
        <f t="shared" si="647"/>
        <v>196.22232362261749</v>
      </c>
      <c r="BC107" s="293">
        <f t="shared" ref="BC107:BF107" si="657">IF(BC56&gt;0,IF(BC27&gt;0,BC56/BC27*1000," ")," ")</f>
        <v>986.87432657459101</v>
      </c>
      <c r="BD107" s="676" t="str">
        <f t="shared" ref="BD107" si="658">IF(BD56&gt;0,IF(BD27&gt;0,BD56/BD27*1000," ")," ")</f>
        <v xml:space="preserve"> </v>
      </c>
      <c r="BE107" s="293">
        <f t="shared" si="657"/>
        <v>838.61329257095372</v>
      </c>
      <c r="BF107" s="779" t="str">
        <f t="shared" si="657"/>
        <v xml:space="preserve"> </v>
      </c>
      <c r="BG107" s="293">
        <f t="shared" si="647"/>
        <v>18237.747361939149</v>
      </c>
      <c r="BH107" s="293" t="str">
        <f t="shared" si="647"/>
        <v xml:space="preserve"> </v>
      </c>
      <c r="BI107" s="293" t="str">
        <f t="shared" si="647"/>
        <v xml:space="preserve"> </v>
      </c>
      <c r="BJ107" s="293">
        <f t="shared" si="647"/>
        <v>208.05572967488868</v>
      </c>
      <c r="BK107" s="293">
        <f t="shared" si="647"/>
        <v>129.59797920438865</v>
      </c>
      <c r="BL107" s="293" t="str">
        <f t="shared" si="647"/>
        <v xml:space="preserve"> </v>
      </c>
      <c r="BM107" s="293" t="str">
        <f t="shared" si="647"/>
        <v xml:space="preserve"> </v>
      </c>
      <c r="BN107" s="293">
        <f t="shared" si="647"/>
        <v>136.24441226578793</v>
      </c>
      <c r="BO107" s="293">
        <f t="shared" si="647"/>
        <v>50.248464273585505</v>
      </c>
      <c r="BP107" s="863" t="str">
        <f t="shared" si="647"/>
        <v xml:space="preserve"> </v>
      </c>
      <c r="BQ107" s="293" t="str">
        <f t="shared" si="647"/>
        <v xml:space="preserve"> </v>
      </c>
      <c r="BR107" s="293" t="str">
        <f t="shared" ref="BR107" si="659">IF(BR56&gt;0,IF(BR27&gt;0,BR56/BR27*1000," ")," ")</f>
        <v xml:space="preserve"> </v>
      </c>
      <c r="BS107" s="293">
        <f t="shared" ref="BS107:EH107" si="660">IF(BS56&gt;0,IF(BS27&gt;0,BS56/BS27*1000," ")," ")</f>
        <v>36.357728273820271</v>
      </c>
      <c r="BT107" s="293">
        <f t="shared" si="660"/>
        <v>4770.0998016364983</v>
      </c>
      <c r="BU107" s="293" t="str">
        <f t="shared" si="660"/>
        <v xml:space="preserve"> </v>
      </c>
      <c r="BV107" s="293" t="str">
        <f t="shared" ref="BV107" si="661">IF(BV56&gt;0,IF(BV27&gt;0,BV56/BV27*1000," ")," ")</f>
        <v xml:space="preserve"> </v>
      </c>
      <c r="BW107" s="293" t="str">
        <f t="shared" si="660"/>
        <v xml:space="preserve"> </v>
      </c>
      <c r="BX107" s="293" t="str">
        <f t="shared" si="660"/>
        <v xml:space="preserve"> </v>
      </c>
      <c r="BY107" s="293">
        <f t="shared" si="660"/>
        <v>176.33856343245046</v>
      </c>
      <c r="BZ107" s="293" t="str">
        <f t="shared" si="660"/>
        <v xml:space="preserve"> </v>
      </c>
      <c r="CA107" s="293">
        <f t="shared" si="660"/>
        <v>8.3463239174344768</v>
      </c>
      <c r="CB107" s="293">
        <f t="shared" si="660"/>
        <v>11.051877805531657</v>
      </c>
      <c r="CC107" s="293" t="str">
        <f t="shared" si="660"/>
        <v xml:space="preserve"> </v>
      </c>
      <c r="CD107" s="293" t="str">
        <f t="shared" si="660"/>
        <v xml:space="preserve"> </v>
      </c>
      <c r="CE107" s="293">
        <f t="shared" si="660"/>
        <v>1396.6959879854107</v>
      </c>
      <c r="CF107" s="569">
        <f>IF(CF56&gt;0,IF(CF27&gt;0,CF56/CF27*1000," ")," ")</f>
        <v>168.81296320343949</v>
      </c>
      <c r="CG107" s="293" t="str">
        <f t="shared" si="660"/>
        <v xml:space="preserve"> </v>
      </c>
      <c r="CH107" s="293">
        <f t="shared" si="660"/>
        <v>6100.6343964543321</v>
      </c>
      <c r="CI107" s="293">
        <f t="shared" si="660"/>
        <v>36.929654748016048</v>
      </c>
      <c r="CJ107" s="293">
        <f t="shared" si="660"/>
        <v>53.362340960802214</v>
      </c>
      <c r="CK107" s="293" t="str">
        <f t="shared" si="660"/>
        <v xml:space="preserve"> </v>
      </c>
      <c r="CL107" s="293">
        <f t="shared" si="660"/>
        <v>197.33658730192241</v>
      </c>
      <c r="CM107" s="293" t="str">
        <f t="shared" si="660"/>
        <v xml:space="preserve"> </v>
      </c>
      <c r="CN107" s="293" t="str">
        <f t="shared" si="660"/>
        <v xml:space="preserve"> </v>
      </c>
      <c r="CO107" s="293" t="str">
        <f t="shared" si="660"/>
        <v xml:space="preserve"> </v>
      </c>
      <c r="CP107" s="293" t="str">
        <f t="shared" si="660"/>
        <v xml:space="preserve"> </v>
      </c>
      <c r="CQ107" s="293">
        <f t="shared" ref="CQ107" si="662">IF(CQ56&gt;0,IF(CQ27&gt;0,CQ56/CQ27*1000," ")," ")</f>
        <v>793.30452732937579</v>
      </c>
      <c r="CR107" s="293">
        <f t="shared" si="660"/>
        <v>1549.3733645503373</v>
      </c>
      <c r="CS107" s="293">
        <f t="shared" si="660"/>
        <v>1644.5664105378705</v>
      </c>
      <c r="CT107" s="293" t="str">
        <f t="shared" si="660"/>
        <v xml:space="preserve"> </v>
      </c>
      <c r="CU107" s="293" t="str">
        <f t="shared" si="660"/>
        <v xml:space="preserve"> </v>
      </c>
      <c r="CV107" s="779" t="str">
        <f t="shared" si="660"/>
        <v xml:space="preserve"> </v>
      </c>
      <c r="CW107" s="293" t="str">
        <f t="shared" si="660"/>
        <v xml:space="preserve"> </v>
      </c>
      <c r="CX107" s="293" t="str">
        <f t="shared" si="660"/>
        <v xml:space="preserve"> </v>
      </c>
      <c r="CY107" s="293">
        <f t="shared" si="660"/>
        <v>832.88141720896601</v>
      </c>
      <c r="CZ107" s="293">
        <f t="shared" si="660"/>
        <v>2170.2420414034646</v>
      </c>
      <c r="DA107" s="293" t="str">
        <f t="shared" si="660"/>
        <v xml:space="preserve"> </v>
      </c>
      <c r="DB107" s="293">
        <f t="shared" si="660"/>
        <v>339.3223775568448</v>
      </c>
      <c r="DC107" s="293">
        <f t="shared" si="660"/>
        <v>491.95228590363979</v>
      </c>
      <c r="DD107" s="293">
        <f t="shared" si="660"/>
        <v>501.47401086113263</v>
      </c>
      <c r="DE107" s="293" t="str">
        <f t="shared" si="660"/>
        <v xml:space="preserve"> </v>
      </c>
      <c r="DF107" s="293">
        <f t="shared" si="660"/>
        <v>103.9824554802436</v>
      </c>
      <c r="DG107" s="863" t="str">
        <f t="shared" ref="DG107" si="663">IF(DG56&gt;0,IF(DG27&gt;0,DG56/DG27*1000," ")," ")</f>
        <v xml:space="preserve"> </v>
      </c>
      <c r="DH107" s="293" t="str">
        <f t="shared" si="660"/>
        <v xml:space="preserve"> </v>
      </c>
      <c r="DI107" s="293" t="str">
        <f t="shared" si="660"/>
        <v xml:space="preserve"> </v>
      </c>
      <c r="DJ107" s="293">
        <f t="shared" si="660"/>
        <v>193.42315364170165</v>
      </c>
      <c r="DK107" s="293" t="str">
        <f t="shared" si="660"/>
        <v xml:space="preserve"> </v>
      </c>
      <c r="DL107" s="293">
        <f t="shared" si="660"/>
        <v>6699.7117530374408</v>
      </c>
      <c r="DM107" s="293" t="str">
        <f t="shared" si="660"/>
        <v xml:space="preserve"> </v>
      </c>
      <c r="DN107" s="293">
        <f t="shared" si="660"/>
        <v>545.66550638156809</v>
      </c>
      <c r="DO107" s="293">
        <f t="shared" si="660"/>
        <v>8248.1501340482573</v>
      </c>
      <c r="DP107" s="293" t="str">
        <f t="shared" si="660"/>
        <v xml:space="preserve"> </v>
      </c>
      <c r="DQ107" s="293" t="str">
        <f t="shared" si="660"/>
        <v xml:space="preserve"> </v>
      </c>
      <c r="DR107" s="293" t="str">
        <f t="shared" si="660"/>
        <v xml:space="preserve"> </v>
      </c>
      <c r="DS107" s="293" t="str">
        <f t="shared" si="660"/>
        <v xml:space="preserve"> </v>
      </c>
      <c r="DT107" s="293">
        <f t="shared" si="660"/>
        <v>54.074920478058118</v>
      </c>
      <c r="DU107" s="293">
        <f t="shared" si="660"/>
        <v>193.083848573598</v>
      </c>
      <c r="DV107" s="293" t="str">
        <f t="shared" si="660"/>
        <v xml:space="preserve"> </v>
      </c>
      <c r="DW107" s="293" t="str">
        <f t="shared" si="660"/>
        <v xml:space="preserve"> </v>
      </c>
      <c r="DX107" s="293" t="str">
        <f t="shared" si="660"/>
        <v xml:space="preserve"> </v>
      </c>
      <c r="DY107" s="293" t="str">
        <f t="shared" si="660"/>
        <v xml:space="preserve"> </v>
      </c>
      <c r="DZ107" s="293" t="str">
        <f t="shared" si="660"/>
        <v xml:space="preserve"> </v>
      </c>
      <c r="EA107" s="293" t="str">
        <f t="shared" si="660"/>
        <v xml:space="preserve"> </v>
      </c>
      <c r="EB107" s="293" t="str">
        <f t="shared" si="660"/>
        <v xml:space="preserve"> </v>
      </c>
      <c r="EC107" s="293" t="str">
        <f t="shared" si="660"/>
        <v xml:space="preserve"> </v>
      </c>
      <c r="ED107" s="293">
        <f t="shared" si="660"/>
        <v>113.92647783925931</v>
      </c>
      <c r="EE107" s="293">
        <f t="shared" si="660"/>
        <v>1491.2101041133299</v>
      </c>
      <c r="EF107" s="293" t="str">
        <f t="shared" si="660"/>
        <v xml:space="preserve"> </v>
      </c>
      <c r="EG107" s="293" t="str">
        <f t="shared" si="660"/>
        <v xml:space="preserve"> </v>
      </c>
      <c r="EH107" s="293">
        <f t="shared" si="660"/>
        <v>197.35214686412843</v>
      </c>
      <c r="EI107" s="293" t="str">
        <f t="shared" ref="EI107:GU107" si="664">IF(EI56&gt;0,IF(EI27&gt;0,EI56/EI27*1000," ")," ")</f>
        <v xml:space="preserve"> </v>
      </c>
      <c r="EJ107" s="293" t="str">
        <f t="shared" si="664"/>
        <v xml:space="preserve"> </v>
      </c>
      <c r="EK107" s="293">
        <f t="shared" si="664"/>
        <v>95.512033017717144</v>
      </c>
      <c r="EL107" s="293">
        <f t="shared" si="664"/>
        <v>205.64909171466547</v>
      </c>
      <c r="EM107" s="293" t="str">
        <f t="shared" si="664"/>
        <v xml:space="preserve"> </v>
      </c>
      <c r="EN107" s="293" t="str">
        <f t="shared" si="664"/>
        <v xml:space="preserve"> </v>
      </c>
      <c r="EO107" s="293" t="str">
        <f t="shared" si="664"/>
        <v xml:space="preserve"> </v>
      </c>
      <c r="EP107" s="293" t="str">
        <f t="shared" si="664"/>
        <v xml:space="preserve"> </v>
      </c>
      <c r="EQ107" s="293" t="str">
        <f t="shared" si="664"/>
        <v xml:space="preserve"> </v>
      </c>
      <c r="ER107" s="293">
        <f t="shared" si="664"/>
        <v>813.74722267277355</v>
      </c>
      <c r="ES107" s="293">
        <f t="shared" si="664"/>
        <v>1539.4088669950738</v>
      </c>
      <c r="ET107" s="293" t="str">
        <f t="shared" si="664"/>
        <v xml:space="preserve"> </v>
      </c>
      <c r="EU107" s="293">
        <f t="shared" si="664"/>
        <v>1322.8893457148934</v>
      </c>
      <c r="EV107" s="293" t="str">
        <f t="shared" si="664"/>
        <v xml:space="preserve"> </v>
      </c>
      <c r="EW107" s="293" t="str">
        <f t="shared" si="664"/>
        <v xml:space="preserve"> </v>
      </c>
      <c r="EX107" s="293" t="str">
        <f t="shared" si="664"/>
        <v xml:space="preserve"> </v>
      </c>
      <c r="EY107" s="293" t="str">
        <f t="shared" si="664"/>
        <v xml:space="preserve"> </v>
      </c>
      <c r="EZ107" s="779" t="str">
        <f t="shared" ref="EZ107" si="665">IF(EZ56&gt;0,IF(EZ27&gt;0,EZ56/EZ27*1000," ")," ")</f>
        <v xml:space="preserve"> </v>
      </c>
      <c r="FA107" s="293" t="str">
        <f t="shared" si="664"/>
        <v xml:space="preserve"> </v>
      </c>
      <c r="FB107" s="293" t="str">
        <f t="shared" si="664"/>
        <v xml:space="preserve"> </v>
      </c>
      <c r="FC107" s="293">
        <f t="shared" si="664"/>
        <v>815.708604483008</v>
      </c>
      <c r="FD107" s="293" t="str">
        <f t="shared" si="664"/>
        <v xml:space="preserve"> </v>
      </c>
      <c r="FE107" s="293">
        <f t="shared" si="664"/>
        <v>2163.9877415723308</v>
      </c>
      <c r="FF107" s="293" t="str">
        <f t="shared" si="664"/>
        <v xml:space="preserve"> </v>
      </c>
      <c r="FG107" s="293">
        <f t="shared" si="664"/>
        <v>334.12562510116629</v>
      </c>
      <c r="FH107" s="293">
        <f t="shared" si="664"/>
        <v>475.68610675563502</v>
      </c>
      <c r="FI107" s="293">
        <f t="shared" si="664"/>
        <v>425.65296095164211</v>
      </c>
      <c r="FJ107" s="293" t="str">
        <f t="shared" si="664"/>
        <v xml:space="preserve"> </v>
      </c>
      <c r="FK107" s="293" t="str">
        <f t="shared" si="664"/>
        <v xml:space="preserve"> </v>
      </c>
      <c r="FL107" s="293">
        <f t="shared" si="664"/>
        <v>161.22163035746601</v>
      </c>
      <c r="FM107" s="293">
        <f t="shared" si="664"/>
        <v>266.02987501270195</v>
      </c>
      <c r="FN107" s="293" t="str">
        <f t="shared" si="664"/>
        <v xml:space="preserve"> </v>
      </c>
      <c r="FO107" s="293" t="str">
        <f t="shared" si="664"/>
        <v xml:space="preserve"> </v>
      </c>
      <c r="FP107" s="293" t="str">
        <f t="shared" si="664"/>
        <v xml:space="preserve"> </v>
      </c>
      <c r="FQ107" s="293" t="str">
        <f t="shared" si="664"/>
        <v xml:space="preserve"> </v>
      </c>
      <c r="FR107" s="293" t="str">
        <f t="shared" si="664"/>
        <v xml:space="preserve"> </v>
      </c>
      <c r="FS107" s="293">
        <f t="shared" si="664"/>
        <v>36.269047706895918</v>
      </c>
      <c r="FT107" s="293" t="str">
        <f t="shared" si="664"/>
        <v xml:space="preserve"> </v>
      </c>
      <c r="FU107" s="293">
        <f t="shared" si="664"/>
        <v>2676.8292682926831</v>
      </c>
      <c r="FV107" s="293">
        <f t="shared" si="664"/>
        <v>7503.9982643193653</v>
      </c>
      <c r="FW107" s="293">
        <f t="shared" si="664"/>
        <v>561.5779877341289</v>
      </c>
      <c r="FX107" s="293">
        <f t="shared" si="664"/>
        <v>6981.0171335327714</v>
      </c>
      <c r="FY107" s="293" t="str">
        <f t="shared" si="664"/>
        <v xml:space="preserve"> </v>
      </c>
      <c r="FZ107" s="293" t="str">
        <f t="shared" si="664"/>
        <v xml:space="preserve"> </v>
      </c>
      <c r="GA107" s="293" t="str">
        <f t="shared" si="664"/>
        <v xml:space="preserve"> </v>
      </c>
      <c r="GB107" s="293" t="str">
        <f t="shared" si="664"/>
        <v xml:space="preserve"> </v>
      </c>
      <c r="GC107" s="293" t="str">
        <f t="shared" si="664"/>
        <v xml:space="preserve"> </v>
      </c>
      <c r="GD107" s="293">
        <f t="shared" si="664"/>
        <v>181.15599281051934</v>
      </c>
      <c r="GE107" s="293" t="str">
        <f t="shared" si="664"/>
        <v xml:space="preserve"> </v>
      </c>
      <c r="GF107" s="293">
        <f t="shared" si="664"/>
        <v>10.795223553937527</v>
      </c>
      <c r="GG107" s="293" t="str">
        <f t="shared" si="664"/>
        <v xml:space="preserve"> </v>
      </c>
      <c r="GH107" s="293" t="str">
        <f t="shared" si="664"/>
        <v xml:space="preserve"> </v>
      </c>
      <c r="GI107" s="293">
        <f t="shared" si="664"/>
        <v>2567.7896466721445</v>
      </c>
      <c r="GJ107" s="293">
        <f t="shared" si="664"/>
        <v>219.70836699383872</v>
      </c>
      <c r="GK107" s="293" t="str">
        <f t="shared" si="664"/>
        <v xml:space="preserve"> </v>
      </c>
      <c r="GL107" s="293">
        <f t="shared" si="664"/>
        <v>1580.389144905274</v>
      </c>
      <c r="GM107" s="293" t="str">
        <f t="shared" si="664"/>
        <v xml:space="preserve"> </v>
      </c>
      <c r="GN107" s="293" t="str">
        <f t="shared" si="664"/>
        <v xml:space="preserve"> </v>
      </c>
      <c r="GO107" s="293">
        <f t="shared" si="664"/>
        <v>212.85663329828185</v>
      </c>
      <c r="GP107" s="293" t="str">
        <f t="shared" si="664"/>
        <v xml:space="preserve"> </v>
      </c>
      <c r="GQ107" s="293" t="str">
        <f t="shared" si="664"/>
        <v xml:space="preserve"> </v>
      </c>
      <c r="GR107" s="293">
        <f t="shared" si="664"/>
        <v>39.417345877864925</v>
      </c>
      <c r="GS107" s="293">
        <f t="shared" si="664"/>
        <v>27.359977080647472</v>
      </c>
      <c r="GT107" s="293" t="str">
        <f t="shared" si="664"/>
        <v xml:space="preserve"> </v>
      </c>
      <c r="GU107" s="293">
        <f t="shared" si="664"/>
        <v>131.72541743970314</v>
      </c>
      <c r="GV107" s="293" t="str">
        <f t="shared" ref="GV107:JG107" si="666">IF(GV56&gt;0,IF(GV27&gt;0,GV56/GV27*1000," ")," ")</f>
        <v xml:space="preserve"> </v>
      </c>
      <c r="GW107" s="293">
        <f t="shared" si="666"/>
        <v>49.177098172339591</v>
      </c>
      <c r="GX107" s="293">
        <f t="shared" si="666"/>
        <v>1553.3494349620751</v>
      </c>
      <c r="GY107" s="293" t="str">
        <f t="shared" si="666"/>
        <v xml:space="preserve"> </v>
      </c>
      <c r="GZ107" s="293" t="str">
        <f t="shared" si="666"/>
        <v xml:space="preserve"> </v>
      </c>
      <c r="HA107" s="293" t="str">
        <f t="shared" si="666"/>
        <v xml:space="preserve"> </v>
      </c>
      <c r="HB107" s="293" t="str">
        <f t="shared" si="666"/>
        <v xml:space="preserve"> </v>
      </c>
      <c r="HC107" s="293">
        <f t="shared" si="666"/>
        <v>24324.324324324323</v>
      </c>
      <c r="HD107" s="293">
        <f t="shared" si="666"/>
        <v>804.54893520147357</v>
      </c>
      <c r="HE107" s="293">
        <f t="shared" si="666"/>
        <v>1711.3408984086484</v>
      </c>
      <c r="HF107" s="293">
        <f t="shared" si="666"/>
        <v>378.27985831699851</v>
      </c>
      <c r="HG107" s="293" t="str">
        <f t="shared" si="666"/>
        <v xml:space="preserve"> </v>
      </c>
      <c r="HH107" s="293">
        <f t="shared" si="666"/>
        <v>1615.1113044739323</v>
      </c>
      <c r="HI107" s="293" t="str">
        <f t="shared" si="666"/>
        <v xml:space="preserve"> </v>
      </c>
      <c r="HJ107" s="293" t="str">
        <f t="shared" si="666"/>
        <v xml:space="preserve"> </v>
      </c>
      <c r="HK107" s="293" t="str">
        <f t="shared" si="666"/>
        <v xml:space="preserve"> </v>
      </c>
      <c r="HL107" s="293" t="str">
        <f t="shared" si="666"/>
        <v xml:space="preserve"> </v>
      </c>
      <c r="HM107" s="293" t="str">
        <f t="shared" si="666"/>
        <v xml:space="preserve"> </v>
      </c>
      <c r="HN107" s="293" t="str">
        <f t="shared" si="666"/>
        <v xml:space="preserve"> </v>
      </c>
      <c r="HO107" s="293">
        <f t="shared" si="666"/>
        <v>1735.8192169817953</v>
      </c>
      <c r="HP107" s="293">
        <f t="shared" si="666"/>
        <v>565.27331809345787</v>
      </c>
      <c r="HQ107" s="293" t="str">
        <f t="shared" si="666"/>
        <v xml:space="preserve"> </v>
      </c>
      <c r="HR107" s="293" t="str">
        <f t="shared" si="666"/>
        <v xml:space="preserve"> </v>
      </c>
      <c r="HS107" s="293">
        <f t="shared" si="666"/>
        <v>13.524188518991476</v>
      </c>
      <c r="HT107" s="293" t="str">
        <f t="shared" si="666"/>
        <v xml:space="preserve"> </v>
      </c>
      <c r="HU107" s="293" t="str">
        <f t="shared" si="666"/>
        <v xml:space="preserve"> </v>
      </c>
      <c r="HV107" s="293">
        <f t="shared" si="666"/>
        <v>629.26510899360403</v>
      </c>
      <c r="HW107" s="293">
        <f t="shared" si="666"/>
        <v>3071.1881188118809</v>
      </c>
      <c r="HX107" s="293">
        <f t="shared" si="666"/>
        <v>862.48952611488687</v>
      </c>
      <c r="HY107" s="293" t="str">
        <f t="shared" si="666"/>
        <v xml:space="preserve"> </v>
      </c>
      <c r="HZ107" s="293" t="str">
        <f t="shared" si="666"/>
        <v xml:space="preserve"> </v>
      </c>
      <c r="IA107" s="293" t="str">
        <f t="shared" si="666"/>
        <v xml:space="preserve"> </v>
      </c>
      <c r="IB107" s="293" t="str">
        <f t="shared" si="666"/>
        <v xml:space="preserve"> </v>
      </c>
      <c r="IC107" s="293" t="str">
        <f t="shared" si="666"/>
        <v xml:space="preserve"> </v>
      </c>
      <c r="ID107" s="293">
        <f t="shared" si="666"/>
        <v>29780.538302277433</v>
      </c>
      <c r="IE107" s="293" t="str">
        <f t="shared" si="666"/>
        <v xml:space="preserve"> </v>
      </c>
      <c r="IF107" s="293">
        <f t="shared" si="666"/>
        <v>302.0136006358739</v>
      </c>
      <c r="IG107" s="293" t="str">
        <f t="shared" si="666"/>
        <v xml:space="preserve"> </v>
      </c>
      <c r="IH107" s="293">
        <f t="shared" si="666"/>
        <v>2162.7071239247443</v>
      </c>
      <c r="II107" s="293" t="str">
        <f t="shared" si="666"/>
        <v xml:space="preserve"> </v>
      </c>
      <c r="IJ107" s="293" t="str">
        <f t="shared" si="666"/>
        <v xml:space="preserve"> </v>
      </c>
      <c r="IK107" s="293">
        <f t="shared" si="666"/>
        <v>355.95612952297461</v>
      </c>
      <c r="IL107" s="293" t="str">
        <f t="shared" si="666"/>
        <v xml:space="preserve"> </v>
      </c>
      <c r="IM107" s="293" t="str">
        <f t="shared" si="666"/>
        <v xml:space="preserve"> </v>
      </c>
      <c r="IN107" s="293" t="str">
        <f t="shared" si="666"/>
        <v xml:space="preserve"> </v>
      </c>
      <c r="IO107" s="293" t="str">
        <f t="shared" si="666"/>
        <v xml:space="preserve"> </v>
      </c>
      <c r="IP107" s="293">
        <f t="shared" si="666"/>
        <v>4913.8106019205252</v>
      </c>
      <c r="IQ107" s="293" t="str">
        <f t="shared" si="666"/>
        <v xml:space="preserve"> </v>
      </c>
      <c r="IR107" s="293" t="str">
        <f t="shared" si="666"/>
        <v xml:space="preserve"> </v>
      </c>
      <c r="IS107" s="293" t="str">
        <f t="shared" si="666"/>
        <v xml:space="preserve"> </v>
      </c>
      <c r="IT107" s="293" t="str">
        <f t="shared" si="666"/>
        <v xml:space="preserve"> </v>
      </c>
      <c r="IU107" s="293">
        <f t="shared" si="666"/>
        <v>247.91565724540152</v>
      </c>
      <c r="IV107" s="293">
        <f t="shared" si="666"/>
        <v>2098.0591403312674</v>
      </c>
      <c r="IW107" s="293">
        <f t="shared" si="666"/>
        <v>2592.2222956452783</v>
      </c>
      <c r="IX107" s="293" t="str">
        <f t="shared" si="666"/>
        <v xml:space="preserve"> </v>
      </c>
      <c r="IY107" s="293" t="str">
        <f t="shared" si="666"/>
        <v xml:space="preserve"> </v>
      </c>
      <c r="IZ107" s="293" t="str">
        <f t="shared" si="666"/>
        <v xml:space="preserve"> </v>
      </c>
      <c r="JA107" s="293">
        <f t="shared" si="666"/>
        <v>2744.5965270684374</v>
      </c>
      <c r="JB107" s="293" t="str">
        <f t="shared" si="666"/>
        <v xml:space="preserve"> </v>
      </c>
      <c r="JC107" s="293" t="str">
        <f t="shared" si="666"/>
        <v xml:space="preserve"> </v>
      </c>
      <c r="JD107" s="293">
        <f t="shared" si="666"/>
        <v>10385.667232258707</v>
      </c>
      <c r="JE107" s="293">
        <f t="shared" si="666"/>
        <v>2682.2983006043692</v>
      </c>
      <c r="JF107" s="293" t="str">
        <f t="shared" si="666"/>
        <v xml:space="preserve"> </v>
      </c>
      <c r="JG107" s="293" t="str">
        <f t="shared" si="666"/>
        <v xml:space="preserve"> </v>
      </c>
      <c r="JH107" s="293">
        <f t="shared" ref="JH107:LS107" si="667">IF(JH56&gt;0,IF(JH27&gt;0,JH56/JH27*1000," ")," ")</f>
        <v>4694.8611455492191</v>
      </c>
      <c r="JI107" s="293">
        <f t="shared" si="667"/>
        <v>487.16058483843221</v>
      </c>
      <c r="JJ107" s="293">
        <f t="shared" si="667"/>
        <v>47.875937339828489</v>
      </c>
      <c r="JK107" s="293">
        <f t="shared" si="667"/>
        <v>178.21878025169411</v>
      </c>
      <c r="JL107" s="293">
        <f t="shared" si="667"/>
        <v>1455.2113621113845</v>
      </c>
      <c r="JM107" s="293" t="str">
        <f t="shared" si="667"/>
        <v xml:space="preserve"> </v>
      </c>
      <c r="JN107" s="293" t="str">
        <f t="shared" si="667"/>
        <v xml:space="preserve"> </v>
      </c>
      <c r="JO107" s="293" t="str">
        <f t="shared" si="667"/>
        <v xml:space="preserve"> </v>
      </c>
      <c r="JP107" s="293">
        <f t="shared" si="667"/>
        <v>8247.5697753573859</v>
      </c>
      <c r="JQ107" s="293" t="str">
        <f t="shared" si="667"/>
        <v xml:space="preserve"> </v>
      </c>
      <c r="JR107" s="293" t="str">
        <f t="shared" si="667"/>
        <v xml:space="preserve"> </v>
      </c>
      <c r="JS107" s="293" t="str">
        <f t="shared" si="667"/>
        <v xml:space="preserve"> </v>
      </c>
      <c r="JT107" s="293" t="str">
        <f t="shared" si="667"/>
        <v xml:space="preserve"> </v>
      </c>
      <c r="JU107" s="293" t="str">
        <f t="shared" si="667"/>
        <v xml:space="preserve"> </v>
      </c>
      <c r="JV107" s="293" t="str">
        <f t="shared" si="667"/>
        <v xml:space="preserve"> </v>
      </c>
      <c r="JW107" s="293" t="str">
        <f t="shared" si="667"/>
        <v xml:space="preserve"> </v>
      </c>
      <c r="JX107" s="293" t="str">
        <f t="shared" si="667"/>
        <v xml:space="preserve"> </v>
      </c>
      <c r="JY107" s="293">
        <f t="shared" si="667"/>
        <v>1156.5735087785824</v>
      </c>
      <c r="JZ107" s="293">
        <f t="shared" si="667"/>
        <v>1353.018052940525</v>
      </c>
      <c r="KA107" s="293">
        <f t="shared" si="667"/>
        <v>18.695640633156668</v>
      </c>
      <c r="KB107" s="293" t="str">
        <f t="shared" si="667"/>
        <v xml:space="preserve"> </v>
      </c>
      <c r="KC107" s="293" t="str">
        <f t="shared" si="667"/>
        <v xml:space="preserve"> </v>
      </c>
      <c r="KD107" s="293">
        <f t="shared" si="667"/>
        <v>70.324171251197384</v>
      </c>
      <c r="KE107" s="293" t="str">
        <f t="shared" si="667"/>
        <v xml:space="preserve"> </v>
      </c>
      <c r="KF107" s="293" t="str">
        <f t="shared" si="667"/>
        <v xml:space="preserve"> </v>
      </c>
      <c r="KG107" s="293" t="str">
        <f t="shared" si="667"/>
        <v xml:space="preserve"> </v>
      </c>
      <c r="KH107" s="293">
        <f t="shared" si="667"/>
        <v>81.039945836154374</v>
      </c>
      <c r="KI107" s="293" t="str">
        <f t="shared" si="667"/>
        <v xml:space="preserve"> </v>
      </c>
      <c r="KJ107" s="293" t="str">
        <f t="shared" si="667"/>
        <v xml:space="preserve"> </v>
      </c>
      <c r="KK107" s="293">
        <f t="shared" si="667"/>
        <v>2528.2623613970454</v>
      </c>
      <c r="KL107" s="293">
        <f t="shared" si="667"/>
        <v>128.95048222710653</v>
      </c>
      <c r="KM107" s="293" t="str">
        <f t="shared" si="667"/>
        <v xml:space="preserve"> </v>
      </c>
      <c r="KN107" s="293">
        <f t="shared" si="667"/>
        <v>1410.9782091708212</v>
      </c>
      <c r="KO107" s="293">
        <f t="shared" si="667"/>
        <v>870.16338349361627</v>
      </c>
      <c r="KP107" s="293" t="str">
        <f t="shared" si="667"/>
        <v xml:space="preserve"> </v>
      </c>
      <c r="KQ107" s="293">
        <f t="shared" si="667"/>
        <v>37603.998961308753</v>
      </c>
      <c r="KR107" s="293">
        <f t="shared" si="667"/>
        <v>1612.5205602352589</v>
      </c>
      <c r="KS107" s="293" t="str">
        <f t="shared" si="667"/>
        <v xml:space="preserve"> </v>
      </c>
      <c r="KT107" s="293" t="str">
        <f t="shared" si="667"/>
        <v xml:space="preserve"> </v>
      </c>
      <c r="KU107" s="293" t="str">
        <f t="shared" si="667"/>
        <v xml:space="preserve"> </v>
      </c>
      <c r="KV107" s="293" t="str">
        <f t="shared" si="667"/>
        <v xml:space="preserve"> </v>
      </c>
      <c r="KW107" s="293" t="str">
        <f t="shared" si="667"/>
        <v xml:space="preserve"> </v>
      </c>
      <c r="KX107" s="293" t="str">
        <f t="shared" si="667"/>
        <v xml:space="preserve"> </v>
      </c>
      <c r="KY107" s="293" t="str">
        <f t="shared" si="667"/>
        <v xml:space="preserve"> </v>
      </c>
      <c r="KZ107" s="293" t="str">
        <f t="shared" si="667"/>
        <v xml:space="preserve"> </v>
      </c>
      <c r="LA107" s="293" t="str">
        <f t="shared" si="667"/>
        <v xml:space="preserve"> </v>
      </c>
      <c r="LB107" s="293" t="str">
        <f t="shared" si="667"/>
        <v xml:space="preserve"> </v>
      </c>
      <c r="LC107" s="293" t="str">
        <f t="shared" si="667"/>
        <v xml:space="preserve"> </v>
      </c>
      <c r="LD107" s="293">
        <f t="shared" si="667"/>
        <v>205.53477370096343</v>
      </c>
      <c r="LE107" s="293" t="str">
        <f t="shared" si="667"/>
        <v xml:space="preserve"> </v>
      </c>
      <c r="LF107" s="293">
        <f t="shared" si="667"/>
        <v>44246.890619551326</v>
      </c>
      <c r="LG107" s="293">
        <f t="shared" si="667"/>
        <v>344.84682938291184</v>
      </c>
      <c r="LH107" s="293" t="str">
        <f t="shared" si="667"/>
        <v xml:space="preserve"> </v>
      </c>
      <c r="LI107" s="293">
        <f t="shared" si="667"/>
        <v>496.40643419401454</v>
      </c>
      <c r="LJ107" s="293">
        <f t="shared" si="667"/>
        <v>626.64013553092684</v>
      </c>
      <c r="LK107" s="293" t="str">
        <f t="shared" si="667"/>
        <v xml:space="preserve"> </v>
      </c>
      <c r="LL107" s="293" t="str">
        <f t="shared" si="667"/>
        <v xml:space="preserve"> </v>
      </c>
      <c r="LM107" s="293">
        <f t="shared" si="667"/>
        <v>571.07336773148677</v>
      </c>
      <c r="LN107" s="293">
        <f t="shared" si="667"/>
        <v>44.401571587500527</v>
      </c>
      <c r="LO107" s="293" t="str">
        <f t="shared" si="667"/>
        <v xml:space="preserve"> </v>
      </c>
      <c r="LP107" s="293">
        <f t="shared" si="667"/>
        <v>132.22689730403616</v>
      </c>
      <c r="LQ107" s="293" t="str">
        <f t="shared" si="667"/>
        <v xml:space="preserve"> </v>
      </c>
      <c r="LR107" s="293" t="str">
        <f t="shared" si="667"/>
        <v xml:space="preserve"> </v>
      </c>
      <c r="LS107" s="293" t="str">
        <f t="shared" si="667"/>
        <v xml:space="preserve"> </v>
      </c>
      <c r="LT107" s="293">
        <f t="shared" ref="LT107:MP107" si="668">IF(LT56&gt;0,IF(LT27&gt;0,LT56/LT27*1000," ")," ")</f>
        <v>810.61418735737561</v>
      </c>
      <c r="LU107" s="293" t="str">
        <f t="shared" si="668"/>
        <v xml:space="preserve"> </v>
      </c>
      <c r="LV107" s="293">
        <f t="shared" si="668"/>
        <v>1330.1815682710001</v>
      </c>
      <c r="LW107" s="293">
        <f t="shared" si="668"/>
        <v>38.280847452489922</v>
      </c>
      <c r="LX107" s="293" t="str">
        <f t="shared" si="668"/>
        <v xml:space="preserve"> </v>
      </c>
      <c r="LY107" s="293" t="str">
        <f t="shared" si="668"/>
        <v xml:space="preserve"> </v>
      </c>
      <c r="LZ107" s="293" t="str">
        <f t="shared" si="668"/>
        <v xml:space="preserve"> </v>
      </c>
      <c r="MA107" s="293" t="str">
        <f t="shared" si="668"/>
        <v xml:space="preserve"> </v>
      </c>
      <c r="MB107" s="293" t="str">
        <f t="shared" si="668"/>
        <v xml:space="preserve"> </v>
      </c>
      <c r="MC107" s="293">
        <f t="shared" si="668"/>
        <v>98.822269807280506</v>
      </c>
      <c r="MD107" s="293" t="str">
        <f t="shared" si="668"/>
        <v xml:space="preserve"> </v>
      </c>
      <c r="ME107" s="293" t="str">
        <f t="shared" si="668"/>
        <v xml:space="preserve"> </v>
      </c>
      <c r="MF107" s="293" t="str">
        <f t="shared" si="668"/>
        <v xml:space="preserve"> </v>
      </c>
      <c r="MG107" s="293" t="str">
        <f t="shared" si="668"/>
        <v xml:space="preserve"> </v>
      </c>
      <c r="MH107" s="293" t="str">
        <f t="shared" si="668"/>
        <v xml:space="preserve"> </v>
      </c>
      <c r="MI107" s="293" t="str">
        <f t="shared" si="668"/>
        <v xml:space="preserve"> </v>
      </c>
      <c r="MJ107" s="293" t="str">
        <f t="shared" si="668"/>
        <v xml:space="preserve"> </v>
      </c>
      <c r="MK107" s="293">
        <f t="shared" si="668"/>
        <v>685.42729467784648</v>
      </c>
      <c r="ML107" s="293">
        <f t="shared" si="668"/>
        <v>1784.872095428532</v>
      </c>
      <c r="MM107" s="293" t="str">
        <f t="shared" si="668"/>
        <v xml:space="preserve"> </v>
      </c>
      <c r="MN107" s="293" t="str">
        <f t="shared" si="668"/>
        <v xml:space="preserve"> </v>
      </c>
      <c r="MO107" s="293" t="str">
        <f t="shared" si="668"/>
        <v xml:space="preserve"> </v>
      </c>
      <c r="MP107" s="293">
        <f t="shared" si="668"/>
        <v>1582.6887661141805</v>
      </c>
      <c r="MR107" s="346">
        <f t="shared" si="50"/>
        <v>3.2434609382304078</v>
      </c>
      <c r="MS107" s="346">
        <f t="shared" si="51"/>
        <v>44246.890619551326</v>
      </c>
      <c r="MT107" s="286">
        <f t="shared" si="52"/>
        <v>562.2795890985019</v>
      </c>
      <c r="MU107" s="772">
        <f t="shared" si="53"/>
        <v>150</v>
      </c>
    </row>
    <row r="108" spans="1:359" s="99" customFormat="1" ht="43.5" x14ac:dyDescent="0.35">
      <c r="A108" s="101" t="s">
        <v>267</v>
      </c>
      <c r="B108" s="102"/>
      <c r="C108" s="102" t="s">
        <v>4</v>
      </c>
      <c r="D108" s="69" t="s">
        <v>212</v>
      </c>
      <c r="E108" s="347">
        <f t="shared" si="15"/>
        <v>5.4566197532112309E-2</v>
      </c>
      <c r="F108" s="352"/>
      <c r="G108" s="734">
        <f t="shared" ref="G108:M108" si="669">IF(G67&gt;0,IF(G68&gt;0,G67/(G67+G68)," ")," ")</f>
        <v>5.9882811347570453E-2</v>
      </c>
      <c r="H108" s="915">
        <f t="shared" ref="H108" si="670">IF(H67&gt;0,IF(H68&gt;0,H67/(H67+H68)," ")," ")</f>
        <v>7.7827487949721716E-4</v>
      </c>
      <c r="I108" s="864">
        <f t="shared" ref="I108" si="671">IF(I67&gt;0,IF(I68&gt;0,I67/(I67+I68)," ")," ")</f>
        <v>6.5324491111099794E-2</v>
      </c>
      <c r="J108" s="780">
        <f t="shared" ref="J108:L108" si="672">IF(J67&gt;0,IF(J68&gt;0,J67/(J67+J68)," ")," ")</f>
        <v>0.11462965299413139</v>
      </c>
      <c r="K108" s="780">
        <f t="shared" ref="K108" si="673">IF(K67&gt;0,IF(K68&gt;0,K67/(K67+K68)," ")," ")</f>
        <v>3.8751007705880448E-2</v>
      </c>
      <c r="L108" s="780">
        <f t="shared" si="672"/>
        <v>1.906524584034399E-2</v>
      </c>
      <c r="M108" s="734">
        <f t="shared" si="669"/>
        <v>6.5177744420812922E-2</v>
      </c>
      <c r="N108" s="734">
        <f t="shared" ref="N108:Y108" si="674">IF(N67&gt;0,IF(N68&gt;0,N67/(N67+N68)," ")," ")</f>
        <v>0.1269242398512111</v>
      </c>
      <c r="O108" s="780">
        <f t="shared" ref="O108:Q108" si="675">IF(O67&gt;0,IF(O68&gt;0,O67/(O67+O68)," ")," ")</f>
        <v>3.3971556900734959E-2</v>
      </c>
      <c r="P108" s="864" t="str">
        <f t="shared" si="675"/>
        <v xml:space="preserve"> </v>
      </c>
      <c r="Q108" s="864">
        <f t="shared" si="675"/>
        <v>1.9259851099076106E-2</v>
      </c>
      <c r="R108" s="864">
        <f t="shared" ref="R108" si="676">IF(R67&gt;0,IF(R68&gt;0,R67/(R67+R68)," ")," ")</f>
        <v>1.2277013147063372E-2</v>
      </c>
      <c r="S108" s="734" t="str">
        <f t="shared" ref="S108" si="677">IF(S67&gt;0,IF(S68&gt;0,S67/(S67+S68)," ")," ")</f>
        <v xml:space="preserve"> </v>
      </c>
      <c r="T108" s="734">
        <f t="shared" si="674"/>
        <v>4.7849806002149366E-2</v>
      </c>
      <c r="U108" s="864"/>
      <c r="V108" s="677">
        <f t="shared" si="674"/>
        <v>4.2875911540786682E-2</v>
      </c>
      <c r="W108" s="818">
        <f t="shared" ref="W108" si="678">IF(W67&gt;0,IF(W68&gt;0,W67/(W67+W68)," ")," ")</f>
        <v>3.5002087709344404E-2</v>
      </c>
      <c r="X108" s="677">
        <f t="shared" si="674"/>
        <v>4.7688259085526187E-2</v>
      </c>
      <c r="Y108" s="734">
        <f t="shared" si="674"/>
        <v>7.4710674825406789E-2</v>
      </c>
      <c r="Z108" s="734">
        <f t="shared" ref="Z108:AB108" si="679">IF(Z67&gt;0,IF(Z68&gt;0,Z67/(Z67+Z68)," ")," ")</f>
        <v>7.7887648017509553E-2</v>
      </c>
      <c r="AA108" s="780">
        <f t="shared" si="679"/>
        <v>6.3013347170314718E-2</v>
      </c>
      <c r="AB108" s="915">
        <f t="shared" si="679"/>
        <v>7.719207086694411E-4</v>
      </c>
      <c r="AC108" s="780" t="str">
        <f t="shared" ref="AC108" si="680">IF(AC67&gt;0,IF(AC68&gt;0,AC67/(AC67+AC68)," ")," ")</f>
        <v xml:space="preserve"> </v>
      </c>
      <c r="AD108" s="294" t="str">
        <f t="shared" ref="AD108:BQ108" si="681">IF(AD67&gt;0,IF(AD68&gt;0,AD67/(AD67+AD68)," ")," ")</f>
        <v xml:space="preserve"> </v>
      </c>
      <c r="AE108" s="294">
        <f t="shared" ref="AE108:AH108" si="682">IF(AE67&gt;0,IF(AE68&gt;0,AE67/(AE67+AE68)," ")," ")</f>
        <v>5.4834782220555524E-2</v>
      </c>
      <c r="AF108" s="677" t="str">
        <f>IF(AF67&gt;0,IF(AF68&gt;0,AF67/(AF67+AF68)," ")," ")</f>
        <v xml:space="preserve"> </v>
      </c>
      <c r="AG108" s="780">
        <f t="shared" ref="AG108" si="683">IF(AG67&gt;0,IF(AG68&gt;0,AG67/(AG67+AG68)," ")," ")</f>
        <v>8.868171012888322E-2</v>
      </c>
      <c r="AH108" s="648">
        <f t="shared" si="682"/>
        <v>3.6065570840564269E-2</v>
      </c>
      <c r="AI108" s="294" t="str">
        <f t="shared" ref="AI108:AJ108" si="684">IF(AI67&gt;0,IF(AI68&gt;0,AI67/(AI67+AI68)," ")," ")</f>
        <v xml:space="preserve"> </v>
      </c>
      <c r="AJ108" s="294">
        <f t="shared" si="684"/>
        <v>2.5074607722557755E-2</v>
      </c>
      <c r="AK108" s="734">
        <f>IF(AK67&gt;0,IF(AK68&gt;0,AK67/(AK67+AK68)," ")," ")</f>
        <v>6.8431633082200891E-2</v>
      </c>
      <c r="AL108" s="294">
        <f t="shared" si="681"/>
        <v>0.10364407560350532</v>
      </c>
      <c r="AM108" s="294" t="str">
        <f t="shared" ref="AM108:AR108" si="685">IF(AM67&gt;0,IF(AM68&gt;0,AM67/(AM67+AM68)," ")," ")</f>
        <v xml:space="preserve"> </v>
      </c>
      <c r="AN108" s="294">
        <f t="shared" si="685"/>
        <v>0.15673570884303956</v>
      </c>
      <c r="AO108" s="594">
        <f t="shared" ref="AO108:AP108" si="686">IF(AO67&gt;0,IF(AO68&gt;0,AO67/(AO67+AO68)," ")," ")</f>
        <v>3.9212819931115556E-2</v>
      </c>
      <c r="AP108" s="864" t="str">
        <f t="shared" si="686"/>
        <v xml:space="preserve"> </v>
      </c>
      <c r="AQ108" s="294">
        <f t="shared" ref="AQ108" si="687">IF(AQ67&gt;0,IF(AQ68&gt;0,AQ67/(AQ67+AQ68)," ")," ")</f>
        <v>7.7926574196506809E-2</v>
      </c>
      <c r="AR108" s="294">
        <f t="shared" si="685"/>
        <v>2.1917457554745945E-2</v>
      </c>
      <c r="AS108" s="570">
        <f>IF(AS67&gt;0,IF(AS68&gt;0,AS67/(AS67+AS68)," ")," ")</f>
        <v>3.4445822669903883E-2</v>
      </c>
      <c r="AT108" s="294" t="str">
        <f t="shared" ref="AT108:AU108" si="688">IF(AT67&gt;0,IF(AT68&gt;0,AT67/(AT67+AT68)," ")," ")</f>
        <v xml:space="preserve"> </v>
      </c>
      <c r="AU108" s="648">
        <f t="shared" si="688"/>
        <v>1.5668916692527773E-2</v>
      </c>
      <c r="AV108" s="570">
        <f t="shared" ref="AV108:AX108" si="689">IF(AV67&gt;0,IF(AV68&gt;0,AV67/(AV67+AV68)," ")," ")</f>
        <v>3.9063644390828739E-2</v>
      </c>
      <c r="AW108" s="734">
        <f t="shared" si="689"/>
        <v>5.0669504969075178E-2</v>
      </c>
      <c r="AX108" s="734">
        <f t="shared" si="689"/>
        <v>8.7124137077843569E-2</v>
      </c>
      <c r="AY108" s="465">
        <f t="shared" si="681"/>
        <v>5.5726268119504728E-2</v>
      </c>
      <c r="AZ108" s="543">
        <f t="shared" ref="AZ108" si="690">IF(AZ67&gt;0,IF(AZ68&gt;0,AZ67/(AZ67+AZ68)," ")," ")</f>
        <v>1.7541704813569994E-2</v>
      </c>
      <c r="BA108" s="294">
        <f t="shared" si="681"/>
        <v>3.7388651574008891E-2</v>
      </c>
      <c r="BB108" s="294">
        <f t="shared" si="681"/>
        <v>7.2388465253263229E-2</v>
      </c>
      <c r="BC108" s="294">
        <f t="shared" ref="BC108:BF108" si="691">IF(BC67&gt;0,IF(BC68&gt;0,BC67/(BC67+BC68)," ")," ")</f>
        <v>0.10650298848947923</v>
      </c>
      <c r="BD108" s="677">
        <f t="shared" ref="BD108" si="692">IF(BD67&gt;0,IF(BD68&gt;0,BD67/(BD67+BD68)," ")," ")</f>
        <v>6.1637588368943501E-2</v>
      </c>
      <c r="BE108" s="294" t="str">
        <f t="shared" si="691"/>
        <v xml:space="preserve"> </v>
      </c>
      <c r="BF108" s="780">
        <f t="shared" si="691"/>
        <v>9.7267289354242559E-2</v>
      </c>
      <c r="BG108" s="294" t="str">
        <f t="shared" si="681"/>
        <v xml:space="preserve"> </v>
      </c>
      <c r="BH108" s="294" t="str">
        <f t="shared" si="681"/>
        <v xml:space="preserve"> </v>
      </c>
      <c r="BI108" s="294">
        <f t="shared" si="681"/>
        <v>5.4063935621172024E-2</v>
      </c>
      <c r="BJ108" s="294">
        <f t="shared" si="681"/>
        <v>2.9846344001486523E-2</v>
      </c>
      <c r="BK108" s="294">
        <f t="shared" si="681"/>
        <v>5.1748853853464657E-2</v>
      </c>
      <c r="BL108" s="294" t="str">
        <f t="shared" si="681"/>
        <v xml:space="preserve"> </v>
      </c>
      <c r="BM108" s="294" t="str">
        <f t="shared" si="681"/>
        <v xml:space="preserve"> </v>
      </c>
      <c r="BN108" s="294">
        <f t="shared" si="681"/>
        <v>0.1290821659770707</v>
      </c>
      <c r="BO108" s="294">
        <f t="shared" si="681"/>
        <v>4.8316517837482156E-2</v>
      </c>
      <c r="BP108" s="864" t="str">
        <f t="shared" si="681"/>
        <v xml:space="preserve"> </v>
      </c>
      <c r="BQ108" s="294" t="str">
        <f t="shared" si="681"/>
        <v xml:space="preserve"> </v>
      </c>
      <c r="BR108" s="294" t="str">
        <f t="shared" ref="BR108" si="693">IF(BR67&gt;0,IF(BR68&gt;0,BR67/(BR67+BR68)," ")," ")</f>
        <v xml:space="preserve"> </v>
      </c>
      <c r="BS108" s="294">
        <f t="shared" ref="BS108:EH108" si="694">IF(BS67&gt;0,IF(BS68&gt;0,BS67/(BS67+BS68)," ")," ")</f>
        <v>2.3638529202165012E-2</v>
      </c>
      <c r="BT108" s="294">
        <f t="shared" si="694"/>
        <v>1.8509489884298354E-2</v>
      </c>
      <c r="BU108" s="294" t="str">
        <f t="shared" si="694"/>
        <v xml:space="preserve"> </v>
      </c>
      <c r="BV108" s="294" t="str">
        <f t="shared" ref="BV108" si="695">IF(BV67&gt;0,IF(BV68&gt;0,BV67/(BV67+BV68)," ")," ")</f>
        <v xml:space="preserve"> </v>
      </c>
      <c r="BW108" s="294" t="str">
        <f t="shared" si="694"/>
        <v xml:space="preserve"> </v>
      </c>
      <c r="BX108" s="294" t="str">
        <f t="shared" si="694"/>
        <v xml:space="preserve"> </v>
      </c>
      <c r="BY108" s="294">
        <f t="shared" si="694"/>
        <v>4.5585985316198605E-2</v>
      </c>
      <c r="BZ108" s="294" t="str">
        <f t="shared" si="694"/>
        <v xml:space="preserve"> </v>
      </c>
      <c r="CA108" s="294">
        <f t="shared" si="694"/>
        <v>2.5198473638900598E-2</v>
      </c>
      <c r="CB108" s="294" t="str">
        <f t="shared" si="694"/>
        <v xml:space="preserve"> </v>
      </c>
      <c r="CC108" s="294" t="str">
        <f t="shared" si="694"/>
        <v xml:space="preserve"> </v>
      </c>
      <c r="CD108" s="294">
        <f t="shared" si="694"/>
        <v>4.230012504781492E-2</v>
      </c>
      <c r="CE108" s="294" t="str">
        <f t="shared" si="694"/>
        <v xml:space="preserve"> </v>
      </c>
      <c r="CF108" s="570">
        <f>IF(CF67&gt;0,IF(CF68&gt;0,CF67/(CF67+CF68)," ")," ")</f>
        <v>6.0741352861861019E-2</v>
      </c>
      <c r="CG108" s="294" t="str">
        <f t="shared" si="694"/>
        <v xml:space="preserve"> </v>
      </c>
      <c r="CH108" s="294">
        <f t="shared" si="694"/>
        <v>9.5924586342714682E-2</v>
      </c>
      <c r="CI108" s="294">
        <f t="shared" si="694"/>
        <v>6.3528708028813691E-2</v>
      </c>
      <c r="CJ108" s="294">
        <f t="shared" si="694"/>
        <v>6.9090319985694412E-2</v>
      </c>
      <c r="CK108" s="294" t="str">
        <f t="shared" si="694"/>
        <v xml:space="preserve"> </v>
      </c>
      <c r="CL108" s="294">
        <f t="shared" si="694"/>
        <v>5.7886355529084423E-2</v>
      </c>
      <c r="CM108" s="294">
        <f t="shared" si="694"/>
        <v>5.1685309533281334E-2</v>
      </c>
      <c r="CN108" s="294" t="str">
        <f t="shared" si="694"/>
        <v xml:space="preserve"> </v>
      </c>
      <c r="CO108" s="294" t="str">
        <f t="shared" si="694"/>
        <v xml:space="preserve"> </v>
      </c>
      <c r="CP108" s="294">
        <f t="shared" si="694"/>
        <v>6.7864621233737821E-2</v>
      </c>
      <c r="CQ108" s="294" t="str">
        <f t="shared" ref="CQ108" si="696">IF(CQ67&gt;0,IF(CQ68&gt;0,CQ67/(CQ67+CQ68)," ")," ")</f>
        <v xml:space="preserve"> </v>
      </c>
      <c r="CR108" s="294">
        <f t="shared" si="694"/>
        <v>9.6763324589411545E-2</v>
      </c>
      <c r="CS108" s="294">
        <f t="shared" si="694"/>
        <v>0.14602723207424076</v>
      </c>
      <c r="CT108" s="294">
        <f t="shared" si="694"/>
        <v>4.1723294873585448E-2</v>
      </c>
      <c r="CU108" s="294" t="str">
        <f t="shared" si="694"/>
        <v xml:space="preserve"> </v>
      </c>
      <c r="CV108" s="780">
        <f t="shared" si="694"/>
        <v>0.10535583466476223</v>
      </c>
      <c r="CW108" s="294">
        <f t="shared" si="694"/>
        <v>5.9190867802251176E-2</v>
      </c>
      <c r="CX108" s="294">
        <f t="shared" si="694"/>
        <v>4.6483195736553511E-2</v>
      </c>
      <c r="CY108" s="294" t="str">
        <f t="shared" si="694"/>
        <v xml:space="preserve"> </v>
      </c>
      <c r="CZ108" s="294" t="str">
        <f t="shared" si="694"/>
        <v xml:space="preserve"> </v>
      </c>
      <c r="DA108" s="294" t="str">
        <f t="shared" si="694"/>
        <v xml:space="preserve"> </v>
      </c>
      <c r="DB108" s="294">
        <f t="shared" si="694"/>
        <v>3.7452051396242789E-2</v>
      </c>
      <c r="DC108" s="294">
        <f t="shared" si="694"/>
        <v>4.6351318635170002E-2</v>
      </c>
      <c r="DD108" s="294">
        <f t="shared" si="694"/>
        <v>9.9877677458836786E-2</v>
      </c>
      <c r="DE108" s="294">
        <f t="shared" si="694"/>
        <v>2.4537127335388757E-2</v>
      </c>
      <c r="DF108" s="294" t="str">
        <f t="shared" si="694"/>
        <v xml:space="preserve"> </v>
      </c>
      <c r="DG108" s="864" t="str">
        <f t="shared" ref="DG108" si="697">IF(DG67&gt;0,IF(DG68&gt;0,DG67/(DG67+DG68)," ")," ")</f>
        <v xml:space="preserve"> </v>
      </c>
      <c r="DH108" s="294" t="str">
        <f t="shared" si="694"/>
        <v xml:space="preserve"> </v>
      </c>
      <c r="DI108" s="294" t="str">
        <f t="shared" si="694"/>
        <v xml:space="preserve"> </v>
      </c>
      <c r="DJ108" s="294" t="str">
        <f t="shared" si="694"/>
        <v xml:space="preserve"> </v>
      </c>
      <c r="DK108" s="294" t="str">
        <f t="shared" si="694"/>
        <v xml:space="preserve"> </v>
      </c>
      <c r="DL108" s="294">
        <f t="shared" si="694"/>
        <v>1.6837795184410653E-2</v>
      </c>
      <c r="DM108" s="294" t="str">
        <f t="shared" si="694"/>
        <v xml:space="preserve"> </v>
      </c>
      <c r="DN108" s="294">
        <f t="shared" si="694"/>
        <v>7.9787767217171318E-2</v>
      </c>
      <c r="DO108" s="294" t="str">
        <f t="shared" si="694"/>
        <v xml:space="preserve"> </v>
      </c>
      <c r="DP108" s="294" t="str">
        <f t="shared" si="694"/>
        <v xml:space="preserve"> </v>
      </c>
      <c r="DQ108" s="294">
        <f t="shared" si="694"/>
        <v>8.4235718258001413E-2</v>
      </c>
      <c r="DR108" s="294">
        <f t="shared" si="694"/>
        <v>0.25282498912197887</v>
      </c>
      <c r="DS108" s="294">
        <f t="shared" si="694"/>
        <v>6.6231501339523949E-2</v>
      </c>
      <c r="DT108" s="294" t="str">
        <f t="shared" si="694"/>
        <v xml:space="preserve"> </v>
      </c>
      <c r="DU108" s="294" t="str">
        <f t="shared" si="694"/>
        <v xml:space="preserve"> </v>
      </c>
      <c r="DV108" s="294" t="str">
        <f t="shared" si="694"/>
        <v xml:space="preserve"> </v>
      </c>
      <c r="DW108" s="294">
        <f t="shared" si="694"/>
        <v>1.7326850717492043E-2</v>
      </c>
      <c r="DX108" s="294" t="str">
        <f t="shared" si="694"/>
        <v xml:space="preserve"> </v>
      </c>
      <c r="DY108" s="294" t="str">
        <f t="shared" si="694"/>
        <v xml:space="preserve"> </v>
      </c>
      <c r="DZ108" s="294">
        <f t="shared" si="694"/>
        <v>3.0790981649869549E-2</v>
      </c>
      <c r="EA108" s="294">
        <f t="shared" si="694"/>
        <v>4.4147858026636899E-2</v>
      </c>
      <c r="EB108" s="294">
        <f t="shared" si="694"/>
        <v>4.0764738962073513E-2</v>
      </c>
      <c r="EC108" s="294">
        <f t="shared" si="694"/>
        <v>1.7041762537649389E-2</v>
      </c>
      <c r="ED108" s="294">
        <f t="shared" si="694"/>
        <v>5.9019715901757183E-2</v>
      </c>
      <c r="EE108" s="294">
        <f t="shared" si="694"/>
        <v>5.1557176365711874E-2</v>
      </c>
      <c r="EF108" s="294" t="str">
        <f t="shared" si="694"/>
        <v xml:space="preserve"> </v>
      </c>
      <c r="EG108" s="294" t="str">
        <f t="shared" si="694"/>
        <v xml:space="preserve"> </v>
      </c>
      <c r="EH108" s="294" t="str">
        <f t="shared" si="694"/>
        <v xml:space="preserve"> </v>
      </c>
      <c r="EI108" s="294">
        <f t="shared" ref="EI108:GU108" si="698">IF(EI67&gt;0,IF(EI68&gt;0,EI67/(EI67+EI68)," ")," ")</f>
        <v>3.8353921755195211E-2</v>
      </c>
      <c r="EJ108" s="294" t="str">
        <f t="shared" si="698"/>
        <v xml:space="preserve"> </v>
      </c>
      <c r="EK108" s="294">
        <f t="shared" si="698"/>
        <v>5.1340328995354498E-2</v>
      </c>
      <c r="EL108" s="294">
        <f t="shared" si="698"/>
        <v>6.6117733214906826E-2</v>
      </c>
      <c r="EM108" s="294">
        <f t="shared" si="698"/>
        <v>5.8581456325519601E-2</v>
      </c>
      <c r="EN108" s="294" t="str">
        <f t="shared" si="698"/>
        <v xml:space="preserve"> </v>
      </c>
      <c r="EO108" s="294" t="str">
        <f t="shared" si="698"/>
        <v xml:space="preserve"> </v>
      </c>
      <c r="EP108" s="294" t="str">
        <f t="shared" si="698"/>
        <v xml:space="preserve"> </v>
      </c>
      <c r="EQ108" s="294" t="str">
        <f t="shared" si="698"/>
        <v xml:space="preserve"> </v>
      </c>
      <c r="ER108" s="294">
        <f t="shared" si="698"/>
        <v>3.4293785364977854E-2</v>
      </c>
      <c r="ES108" s="294">
        <f t="shared" si="698"/>
        <v>8.6142236839531885E-2</v>
      </c>
      <c r="ET108" s="294" t="str">
        <f t="shared" si="698"/>
        <v xml:space="preserve"> </v>
      </c>
      <c r="EU108" s="294">
        <f t="shared" si="698"/>
        <v>5.2891829365851552E-2</v>
      </c>
      <c r="EV108" s="294">
        <f t="shared" si="698"/>
        <v>9.2535867054171328E-2</v>
      </c>
      <c r="EW108" s="294">
        <f t="shared" si="698"/>
        <v>3.8146395108230931E-2</v>
      </c>
      <c r="EX108" s="294" t="str">
        <f t="shared" si="698"/>
        <v xml:space="preserve"> </v>
      </c>
      <c r="EY108" s="294" t="str">
        <f t="shared" si="698"/>
        <v xml:space="preserve"> </v>
      </c>
      <c r="EZ108" s="780">
        <f t="shared" ref="EZ108" si="699">IF(EZ67&gt;0,IF(EZ68&gt;0,EZ67/(EZ67+EZ68)," ")," ")</f>
        <v>0.10749903092410157</v>
      </c>
      <c r="FA108" s="294">
        <f t="shared" si="698"/>
        <v>5.9394320440357237E-2</v>
      </c>
      <c r="FB108" s="294">
        <f t="shared" si="698"/>
        <v>4.3594535620429545E-2</v>
      </c>
      <c r="FC108" s="294" t="str">
        <f t="shared" si="698"/>
        <v xml:space="preserve"> </v>
      </c>
      <c r="FD108" s="294" t="str">
        <f t="shared" si="698"/>
        <v xml:space="preserve"> </v>
      </c>
      <c r="FE108" s="294">
        <f t="shared" si="698"/>
        <v>2.7351343676803069E-2</v>
      </c>
      <c r="FF108" s="294" t="str">
        <f t="shared" si="698"/>
        <v xml:space="preserve"> </v>
      </c>
      <c r="FG108" s="294">
        <f t="shared" si="698"/>
        <v>3.5842378194246134E-2</v>
      </c>
      <c r="FH108" s="294">
        <f t="shared" si="698"/>
        <v>3.5030089657580706E-2</v>
      </c>
      <c r="FI108" s="294" t="str">
        <f t="shared" si="698"/>
        <v xml:space="preserve"> </v>
      </c>
      <c r="FJ108" s="294">
        <f t="shared" si="698"/>
        <v>3.0896199544920712E-2</v>
      </c>
      <c r="FK108" s="294" t="str">
        <f t="shared" si="698"/>
        <v xml:space="preserve"> </v>
      </c>
      <c r="FL108" s="294" t="str">
        <f t="shared" si="698"/>
        <v xml:space="preserve"> </v>
      </c>
      <c r="FM108" s="294">
        <f t="shared" si="698"/>
        <v>4.2805583235694951E-2</v>
      </c>
      <c r="FN108" s="294">
        <f t="shared" si="698"/>
        <v>7.592664842902222E-2</v>
      </c>
      <c r="FO108" s="294">
        <f t="shared" si="698"/>
        <v>5.85031647610064E-2</v>
      </c>
      <c r="FP108" s="294" t="str">
        <f t="shared" si="698"/>
        <v xml:space="preserve"> </v>
      </c>
      <c r="FQ108" s="294">
        <f t="shared" si="698"/>
        <v>2.1370579305281794E-2</v>
      </c>
      <c r="FR108" s="294" t="str">
        <f t="shared" si="698"/>
        <v xml:space="preserve"> </v>
      </c>
      <c r="FS108" s="294">
        <f t="shared" si="698"/>
        <v>8.0335966877887934E-3</v>
      </c>
      <c r="FT108" s="294" t="str">
        <f t="shared" si="698"/>
        <v xml:space="preserve"> </v>
      </c>
      <c r="FU108" s="294">
        <f t="shared" si="698"/>
        <v>7.4937365109572732E-2</v>
      </c>
      <c r="FV108" s="294">
        <f t="shared" si="698"/>
        <v>1.5867001509314124E-2</v>
      </c>
      <c r="FW108" s="294" t="str">
        <f t="shared" si="698"/>
        <v xml:space="preserve"> </v>
      </c>
      <c r="FX108" s="294" t="str">
        <f t="shared" si="698"/>
        <v xml:space="preserve"> </v>
      </c>
      <c r="FY108" s="294" t="str">
        <f t="shared" si="698"/>
        <v xml:space="preserve"> </v>
      </c>
      <c r="FZ108" s="294" t="str">
        <f t="shared" si="698"/>
        <v xml:space="preserve"> </v>
      </c>
      <c r="GA108" s="294">
        <f t="shared" si="698"/>
        <v>4.8158286893501732E-2</v>
      </c>
      <c r="GB108" s="294" t="str">
        <f t="shared" si="698"/>
        <v xml:space="preserve"> </v>
      </c>
      <c r="GC108" s="294">
        <f t="shared" si="698"/>
        <v>3.1751179776477199E-2</v>
      </c>
      <c r="GD108" s="294" t="str">
        <f t="shared" si="698"/>
        <v xml:space="preserve"> </v>
      </c>
      <c r="GE108" s="294" t="str">
        <f t="shared" si="698"/>
        <v xml:space="preserve"> </v>
      </c>
      <c r="GF108" s="294" t="str">
        <f t="shared" si="698"/>
        <v xml:space="preserve"> </v>
      </c>
      <c r="GG108" s="294">
        <f t="shared" si="698"/>
        <v>4.2137259573748337E-2</v>
      </c>
      <c r="GH108" s="294">
        <f t="shared" si="698"/>
        <v>4.1938290255644578E-2</v>
      </c>
      <c r="GI108" s="294">
        <f t="shared" si="698"/>
        <v>2.0678449312411164E-2</v>
      </c>
      <c r="GJ108" s="294">
        <f t="shared" si="698"/>
        <v>5.3439509919691583E-2</v>
      </c>
      <c r="GK108" s="294" t="str">
        <f t="shared" si="698"/>
        <v xml:space="preserve"> </v>
      </c>
      <c r="GL108" s="294">
        <f t="shared" si="698"/>
        <v>5.3470448271703844E-2</v>
      </c>
      <c r="GM108" s="294" t="str">
        <f t="shared" si="698"/>
        <v xml:space="preserve"> </v>
      </c>
      <c r="GN108" s="294" t="str">
        <f t="shared" si="698"/>
        <v xml:space="preserve"> </v>
      </c>
      <c r="GO108" s="294" t="str">
        <f t="shared" si="698"/>
        <v xml:space="preserve"> </v>
      </c>
      <c r="GP108" s="294">
        <f t="shared" si="698"/>
        <v>1.8271407239879103E-2</v>
      </c>
      <c r="GQ108" s="294" t="str">
        <f t="shared" si="698"/>
        <v xml:space="preserve"> </v>
      </c>
      <c r="GR108" s="294">
        <f t="shared" si="698"/>
        <v>6.604740924356646E-2</v>
      </c>
      <c r="GS108" s="294">
        <f t="shared" si="698"/>
        <v>8.3447742597764357E-2</v>
      </c>
      <c r="GT108" s="294">
        <f t="shared" si="698"/>
        <v>6.5697496055744764E-2</v>
      </c>
      <c r="GU108" s="294">
        <f t="shared" si="698"/>
        <v>0.10687111913483575</v>
      </c>
      <c r="GV108" s="294">
        <f t="shared" ref="GV108:JG108" si="700">IF(GV67&gt;0,IF(GV68&gt;0,GV67/(GV67+GV68)," ")," ")</f>
        <v>4.3299343271487177E-2</v>
      </c>
      <c r="GW108" s="294">
        <f t="shared" si="700"/>
        <v>4.2236145758852803E-2</v>
      </c>
      <c r="GX108" s="294">
        <f t="shared" si="700"/>
        <v>4.3600060558065867E-2</v>
      </c>
      <c r="GY108" s="294" t="str">
        <f t="shared" si="700"/>
        <v xml:space="preserve"> </v>
      </c>
      <c r="GZ108" s="294" t="str">
        <f t="shared" si="700"/>
        <v xml:space="preserve"> </v>
      </c>
      <c r="HA108" s="294" t="str">
        <f t="shared" si="700"/>
        <v xml:space="preserve"> </v>
      </c>
      <c r="HB108" s="294" t="str">
        <f t="shared" si="700"/>
        <v xml:space="preserve"> </v>
      </c>
      <c r="HC108" s="294" t="str">
        <f t="shared" si="700"/>
        <v xml:space="preserve"> </v>
      </c>
      <c r="HD108" s="294">
        <f t="shared" si="700"/>
        <v>2.6240374086056489E-2</v>
      </c>
      <c r="HE108" s="294" t="str">
        <f t="shared" si="700"/>
        <v xml:space="preserve"> </v>
      </c>
      <c r="HF108" s="294">
        <f t="shared" si="700"/>
        <v>5.5668917371827602E-2</v>
      </c>
      <c r="HG108" s="294">
        <f t="shared" si="700"/>
        <v>4.139924151241068E-2</v>
      </c>
      <c r="HH108" s="294">
        <f t="shared" si="700"/>
        <v>3.48137985369361E-2</v>
      </c>
      <c r="HI108" s="294" t="str">
        <f t="shared" si="700"/>
        <v xml:space="preserve"> </v>
      </c>
      <c r="HJ108" s="294">
        <f t="shared" si="700"/>
        <v>6.5911391148544315E-2</v>
      </c>
      <c r="HK108" s="294" t="str">
        <f t="shared" si="700"/>
        <v xml:space="preserve"> </v>
      </c>
      <c r="HL108" s="294" t="str">
        <f t="shared" si="700"/>
        <v xml:space="preserve"> </v>
      </c>
      <c r="HM108" s="294" t="str">
        <f t="shared" si="700"/>
        <v xml:space="preserve"> </v>
      </c>
      <c r="HN108" s="294">
        <f t="shared" si="700"/>
        <v>0.10875197416286622</v>
      </c>
      <c r="HO108" s="294">
        <f t="shared" si="700"/>
        <v>0.14954227189390143</v>
      </c>
      <c r="HP108" s="294" t="str">
        <f t="shared" si="700"/>
        <v xml:space="preserve"> </v>
      </c>
      <c r="HQ108" s="294">
        <f t="shared" si="700"/>
        <v>0.16010265694195069</v>
      </c>
      <c r="HR108" s="294" t="str">
        <f t="shared" si="700"/>
        <v xml:space="preserve"> </v>
      </c>
      <c r="HS108" s="294" t="str">
        <f t="shared" si="700"/>
        <v xml:space="preserve"> </v>
      </c>
      <c r="HT108" s="294" t="str">
        <f t="shared" si="700"/>
        <v xml:space="preserve"> </v>
      </c>
      <c r="HU108" s="294" t="str">
        <f t="shared" si="700"/>
        <v xml:space="preserve"> </v>
      </c>
      <c r="HV108" s="294" t="str">
        <f t="shared" si="700"/>
        <v xml:space="preserve"> </v>
      </c>
      <c r="HW108" s="294">
        <f t="shared" si="700"/>
        <v>3.5165838974207685E-2</v>
      </c>
      <c r="HX108" s="294" t="str">
        <f t="shared" si="700"/>
        <v xml:space="preserve"> </v>
      </c>
      <c r="HY108" s="294" t="str">
        <f t="shared" si="700"/>
        <v xml:space="preserve"> </v>
      </c>
      <c r="HZ108" s="294" t="str">
        <f t="shared" si="700"/>
        <v xml:space="preserve"> </v>
      </c>
      <c r="IA108" s="294" t="str">
        <f t="shared" si="700"/>
        <v xml:space="preserve"> </v>
      </c>
      <c r="IB108" s="294">
        <f t="shared" si="700"/>
        <v>7.5900800104788627E-2</v>
      </c>
      <c r="IC108" s="294" t="str">
        <f t="shared" si="700"/>
        <v xml:space="preserve"> </v>
      </c>
      <c r="ID108" s="294">
        <f t="shared" si="700"/>
        <v>2.735554249464835E-2</v>
      </c>
      <c r="IE108" s="294" t="str">
        <f t="shared" si="700"/>
        <v xml:space="preserve"> </v>
      </c>
      <c r="IF108" s="294">
        <f t="shared" si="700"/>
        <v>2.7699651027325186E-2</v>
      </c>
      <c r="IG108" s="294" t="str">
        <f t="shared" si="700"/>
        <v xml:space="preserve"> </v>
      </c>
      <c r="IH108" s="294" t="str">
        <f t="shared" si="700"/>
        <v xml:space="preserve"> </v>
      </c>
      <c r="II108" s="294">
        <f t="shared" si="700"/>
        <v>1.5097758896524155E-2</v>
      </c>
      <c r="IJ108" s="294" t="str">
        <f t="shared" si="700"/>
        <v xml:space="preserve"> </v>
      </c>
      <c r="IK108" s="294">
        <f t="shared" si="700"/>
        <v>3.7039307108780208E-2</v>
      </c>
      <c r="IL108" s="294" t="str">
        <f t="shared" si="700"/>
        <v xml:space="preserve"> </v>
      </c>
      <c r="IM108" s="294" t="str">
        <f t="shared" si="700"/>
        <v xml:space="preserve"> </v>
      </c>
      <c r="IN108" s="294">
        <f t="shared" si="700"/>
        <v>2.2913862950132629E-2</v>
      </c>
      <c r="IO108" s="294" t="str">
        <f t="shared" si="700"/>
        <v xml:space="preserve"> </v>
      </c>
      <c r="IP108" s="294" t="str">
        <f t="shared" si="700"/>
        <v xml:space="preserve"> </v>
      </c>
      <c r="IQ108" s="294" t="str">
        <f t="shared" si="700"/>
        <v xml:space="preserve"> </v>
      </c>
      <c r="IR108" s="294" t="str">
        <f t="shared" si="700"/>
        <v xml:space="preserve"> </v>
      </c>
      <c r="IS108" s="294" t="str">
        <f t="shared" si="700"/>
        <v xml:space="preserve"> </v>
      </c>
      <c r="IT108" s="294">
        <f t="shared" si="700"/>
        <v>3.4211439835529177E-2</v>
      </c>
      <c r="IU108" s="294" t="str">
        <f t="shared" si="700"/>
        <v xml:space="preserve"> </v>
      </c>
      <c r="IV108" s="294">
        <f t="shared" si="700"/>
        <v>3.5361457752210126E-2</v>
      </c>
      <c r="IW108" s="294">
        <f t="shared" si="700"/>
        <v>8.4627320870056102E-2</v>
      </c>
      <c r="IX108" s="294" t="str">
        <f t="shared" si="700"/>
        <v xml:space="preserve"> </v>
      </c>
      <c r="IY108" s="294">
        <f t="shared" si="700"/>
        <v>2.4385352923590464E-2</v>
      </c>
      <c r="IZ108" s="294" t="str">
        <f t="shared" si="700"/>
        <v xml:space="preserve"> </v>
      </c>
      <c r="JA108" s="294">
        <f t="shared" si="700"/>
        <v>0.10910093022322072</v>
      </c>
      <c r="JB108" s="294" t="str">
        <f t="shared" si="700"/>
        <v xml:space="preserve"> </v>
      </c>
      <c r="JC108" s="294" t="str">
        <f t="shared" si="700"/>
        <v xml:space="preserve"> </v>
      </c>
      <c r="JD108" s="294">
        <f t="shared" si="700"/>
        <v>3.4450975910660007E-2</v>
      </c>
      <c r="JE108" s="294" t="str">
        <f t="shared" si="700"/>
        <v xml:space="preserve"> </v>
      </c>
      <c r="JF108" s="294" t="str">
        <f t="shared" si="700"/>
        <v xml:space="preserve"> </v>
      </c>
      <c r="JG108" s="294" t="str">
        <f t="shared" si="700"/>
        <v xml:space="preserve"> </v>
      </c>
      <c r="JH108" s="294">
        <f t="shared" ref="JH108:LS108" si="701">IF(JH67&gt;0,IF(JH68&gt;0,JH67/(JH67+JH68)," ")," ")</f>
        <v>1.6509714829860349E-2</v>
      </c>
      <c r="JI108" s="294" t="str">
        <f t="shared" si="701"/>
        <v xml:space="preserve"> </v>
      </c>
      <c r="JJ108" s="294" t="str">
        <f t="shared" si="701"/>
        <v xml:space="preserve"> </v>
      </c>
      <c r="JK108" s="294" t="str">
        <f t="shared" si="701"/>
        <v xml:space="preserve"> </v>
      </c>
      <c r="JL108" s="294" t="str">
        <f t="shared" si="701"/>
        <v xml:space="preserve"> </v>
      </c>
      <c r="JM108" s="294" t="str">
        <f t="shared" si="701"/>
        <v xml:space="preserve"> </v>
      </c>
      <c r="JN108" s="294" t="str">
        <f t="shared" si="701"/>
        <v xml:space="preserve"> </v>
      </c>
      <c r="JO108" s="294" t="str">
        <f t="shared" si="701"/>
        <v xml:space="preserve"> </v>
      </c>
      <c r="JP108" s="294" t="str">
        <f t="shared" si="701"/>
        <v xml:space="preserve"> </v>
      </c>
      <c r="JQ108" s="294" t="str">
        <f t="shared" si="701"/>
        <v xml:space="preserve"> </v>
      </c>
      <c r="JR108" s="294" t="str">
        <f t="shared" si="701"/>
        <v xml:space="preserve"> </v>
      </c>
      <c r="JS108" s="294">
        <f t="shared" si="701"/>
        <v>0.11981157210430962</v>
      </c>
      <c r="JT108" s="294">
        <f t="shared" si="701"/>
        <v>8.0959758482901684E-2</v>
      </c>
      <c r="JU108" s="294">
        <f t="shared" si="701"/>
        <v>0.11281542585543033</v>
      </c>
      <c r="JV108" s="294" t="str">
        <f t="shared" si="701"/>
        <v xml:space="preserve"> </v>
      </c>
      <c r="JW108" s="294">
        <f t="shared" si="701"/>
        <v>2.9580861958734987E-2</v>
      </c>
      <c r="JX108" s="294" t="str">
        <f t="shared" si="701"/>
        <v xml:space="preserve"> </v>
      </c>
      <c r="JY108" s="294" t="str">
        <f t="shared" si="701"/>
        <v xml:space="preserve"> </v>
      </c>
      <c r="JZ108" s="294">
        <f t="shared" si="701"/>
        <v>2.6816368099643707E-2</v>
      </c>
      <c r="KA108" s="294" t="str">
        <f t="shared" si="701"/>
        <v xml:space="preserve"> </v>
      </c>
      <c r="KB108" s="294" t="str">
        <f t="shared" si="701"/>
        <v xml:space="preserve"> </v>
      </c>
      <c r="KC108" s="294">
        <f t="shared" si="701"/>
        <v>4.1022139552790528E-2</v>
      </c>
      <c r="KD108" s="294" t="str">
        <f t="shared" si="701"/>
        <v xml:space="preserve"> </v>
      </c>
      <c r="KE108" s="294" t="str">
        <f t="shared" si="701"/>
        <v xml:space="preserve"> </v>
      </c>
      <c r="KF108" s="294" t="str">
        <f t="shared" si="701"/>
        <v xml:space="preserve"> </v>
      </c>
      <c r="KG108" s="294">
        <f t="shared" si="701"/>
        <v>5.2206057720991017E-2</v>
      </c>
      <c r="KH108" s="294">
        <f t="shared" si="701"/>
        <v>6.1680005234196381E-2</v>
      </c>
      <c r="KI108" s="294" t="str">
        <f t="shared" si="701"/>
        <v xml:space="preserve"> </v>
      </c>
      <c r="KJ108" s="294" t="str">
        <f t="shared" si="701"/>
        <v xml:space="preserve"> </v>
      </c>
      <c r="KK108" s="294">
        <f t="shared" si="701"/>
        <v>2.7166784213383293E-2</v>
      </c>
      <c r="KL108" s="294" t="str">
        <f t="shared" si="701"/>
        <v xml:space="preserve"> </v>
      </c>
      <c r="KM108" s="294" t="str">
        <f t="shared" si="701"/>
        <v xml:space="preserve"> </v>
      </c>
      <c r="KN108" s="294">
        <f t="shared" si="701"/>
        <v>3.7568923679232258E-2</v>
      </c>
      <c r="KO108" s="294" t="str">
        <f t="shared" si="701"/>
        <v xml:space="preserve"> </v>
      </c>
      <c r="KP108" s="294">
        <f t="shared" si="701"/>
        <v>5.658150385417058E-2</v>
      </c>
      <c r="KQ108" s="294">
        <f t="shared" si="701"/>
        <v>2.5192190075504713E-2</v>
      </c>
      <c r="KR108" s="294" t="str">
        <f t="shared" si="701"/>
        <v xml:space="preserve"> </v>
      </c>
      <c r="KS108" s="294" t="str">
        <f t="shared" si="701"/>
        <v xml:space="preserve"> </v>
      </c>
      <c r="KT108" s="294">
        <f t="shared" si="701"/>
        <v>3.7840795867766487E-2</v>
      </c>
      <c r="KU108" s="294">
        <f t="shared" si="701"/>
        <v>4.0653224832871905E-2</v>
      </c>
      <c r="KV108" s="294" t="str">
        <f t="shared" si="701"/>
        <v xml:space="preserve"> </v>
      </c>
      <c r="KW108" s="294" t="str">
        <f t="shared" si="701"/>
        <v xml:space="preserve"> </v>
      </c>
      <c r="KX108" s="294">
        <f t="shared" si="701"/>
        <v>3.8650399693434687E-2</v>
      </c>
      <c r="KY108" s="294">
        <f t="shared" si="701"/>
        <v>8.8568839605961791E-2</v>
      </c>
      <c r="KZ108" s="294">
        <f t="shared" si="701"/>
        <v>5.980229969916618E-2</v>
      </c>
      <c r="LA108" s="294" t="str">
        <f t="shared" si="701"/>
        <v xml:space="preserve"> </v>
      </c>
      <c r="LB108" s="294" t="str">
        <f t="shared" si="701"/>
        <v xml:space="preserve"> </v>
      </c>
      <c r="LC108" s="294">
        <f t="shared" si="701"/>
        <v>1.4080851363246692E-2</v>
      </c>
      <c r="LD108" s="294">
        <f t="shared" si="701"/>
        <v>7.4771153265206598E-3</v>
      </c>
      <c r="LE108" s="294" t="str">
        <f t="shared" si="701"/>
        <v xml:space="preserve"> </v>
      </c>
      <c r="LF108" s="294">
        <f t="shared" si="701"/>
        <v>1.4104267261452487E-2</v>
      </c>
      <c r="LG108" s="294">
        <f t="shared" si="701"/>
        <v>6.9298494581247682E-3</v>
      </c>
      <c r="LH108" s="294" t="str">
        <f t="shared" si="701"/>
        <v xml:space="preserve"> </v>
      </c>
      <c r="LI108" s="294">
        <f t="shared" si="701"/>
        <v>6.9434878136645811E-2</v>
      </c>
      <c r="LJ108" s="294" t="str">
        <f t="shared" si="701"/>
        <v xml:space="preserve"> </v>
      </c>
      <c r="LK108" s="294" t="str">
        <f t="shared" si="701"/>
        <v xml:space="preserve"> </v>
      </c>
      <c r="LL108" s="294" t="str">
        <f t="shared" si="701"/>
        <v xml:space="preserve"> </v>
      </c>
      <c r="LM108" s="294" t="str">
        <f t="shared" si="701"/>
        <v xml:space="preserve"> </v>
      </c>
      <c r="LN108" s="294">
        <f t="shared" si="701"/>
        <v>7.2893854575694528E-2</v>
      </c>
      <c r="LO108" s="294">
        <f t="shared" si="701"/>
        <v>8.2725033908752077E-2</v>
      </c>
      <c r="LP108" s="294" t="str">
        <f t="shared" si="701"/>
        <v xml:space="preserve"> </v>
      </c>
      <c r="LQ108" s="294" t="str">
        <f t="shared" si="701"/>
        <v xml:space="preserve"> </v>
      </c>
      <c r="LR108" s="294" t="str">
        <f t="shared" si="701"/>
        <v xml:space="preserve"> </v>
      </c>
      <c r="LS108" s="294">
        <f t="shared" si="701"/>
        <v>3.6684689306283234E-2</v>
      </c>
      <c r="LT108" s="294">
        <f t="shared" ref="LT108:MP108" si="702">IF(LT67&gt;0,IF(LT68&gt;0,LT67/(LT67+LT68)," ")," ")</f>
        <v>1.3075900553576577E-2</v>
      </c>
      <c r="LU108" s="294" t="str">
        <f t="shared" si="702"/>
        <v xml:space="preserve"> </v>
      </c>
      <c r="LV108" s="294">
        <f t="shared" si="702"/>
        <v>0.13213443801837321</v>
      </c>
      <c r="LW108" s="294">
        <f t="shared" si="702"/>
        <v>4.7287770866528196E-2</v>
      </c>
      <c r="LX108" s="294">
        <f t="shared" si="702"/>
        <v>7.558072489427696E-2</v>
      </c>
      <c r="LY108" s="294" t="str">
        <f t="shared" si="702"/>
        <v xml:space="preserve"> </v>
      </c>
      <c r="LZ108" s="294">
        <f t="shared" si="702"/>
        <v>9.8806143430641615E-3</v>
      </c>
      <c r="MA108" s="294">
        <f t="shared" si="702"/>
        <v>3.9909933692334837E-2</v>
      </c>
      <c r="MB108" s="294" t="str">
        <f t="shared" si="702"/>
        <v xml:space="preserve"> </v>
      </c>
      <c r="MC108" s="294">
        <f t="shared" si="702"/>
        <v>5.979731872115232E-2</v>
      </c>
      <c r="MD108" s="294" t="str">
        <f t="shared" si="702"/>
        <v xml:space="preserve"> </v>
      </c>
      <c r="ME108" s="294" t="str">
        <f t="shared" si="702"/>
        <v xml:space="preserve"> </v>
      </c>
      <c r="MF108" s="294" t="str">
        <f t="shared" si="702"/>
        <v xml:space="preserve"> </v>
      </c>
      <c r="MG108" s="294" t="str">
        <f t="shared" si="702"/>
        <v xml:space="preserve"> </v>
      </c>
      <c r="MH108" s="294" t="str">
        <f t="shared" si="702"/>
        <v xml:space="preserve"> </v>
      </c>
      <c r="MI108" s="294">
        <f t="shared" si="702"/>
        <v>0.10277879148174744</v>
      </c>
      <c r="MJ108" s="294" t="str">
        <f t="shared" si="702"/>
        <v xml:space="preserve"> </v>
      </c>
      <c r="MK108" s="294">
        <f t="shared" si="702"/>
        <v>2.2671022966088663E-2</v>
      </c>
      <c r="ML108" s="294">
        <f t="shared" si="702"/>
        <v>2.6519684341021775E-2</v>
      </c>
      <c r="MM108" s="294">
        <f t="shared" si="702"/>
        <v>2.9333333333333333E-2</v>
      </c>
      <c r="MN108" s="294" t="str">
        <f t="shared" si="702"/>
        <v xml:space="preserve"> </v>
      </c>
      <c r="MO108" s="294">
        <f t="shared" si="702"/>
        <v>4.3984298672675809E-2</v>
      </c>
      <c r="MP108" s="294">
        <f t="shared" si="702"/>
        <v>3.6699600427392849E-2</v>
      </c>
      <c r="MR108" s="767">
        <f t="shared" si="50"/>
        <v>7.719207086694411E-4</v>
      </c>
      <c r="MS108" s="767">
        <f t="shared" si="51"/>
        <v>0.25282498912197887</v>
      </c>
      <c r="MT108" s="347">
        <f t="shared" si="52"/>
        <v>4.5968651975684303E-2</v>
      </c>
      <c r="MU108" s="772">
        <f t="shared" si="53"/>
        <v>178</v>
      </c>
    </row>
    <row r="109" spans="1:359" s="99" customFormat="1" ht="29" x14ac:dyDescent="0.35">
      <c r="A109" s="101" t="s">
        <v>268</v>
      </c>
      <c r="B109" s="102"/>
      <c r="C109" s="102" t="s">
        <v>4</v>
      </c>
      <c r="D109" s="69" t="s">
        <v>218</v>
      </c>
      <c r="E109" s="286">
        <f t="shared" si="15"/>
        <v>435.26216798141331</v>
      </c>
      <c r="F109" s="352"/>
      <c r="G109" s="728">
        <f t="shared" ref="G109:M109" si="703">IF(G72&gt;0,IF(G91&lt;&gt;" ",G72/G91," ")," ")</f>
        <v>333.98172628511463</v>
      </c>
      <c r="H109" s="909" t="str">
        <f t="shared" ref="H109" si="704">IF(H72&gt;0,IF(H91&lt;&gt;" ",H72/H91," ")," ")</f>
        <v xml:space="preserve"> </v>
      </c>
      <c r="I109" s="858">
        <f t="shared" ref="I109" si="705">IF(I72&gt;0,IF(I91&lt;&gt;" ",I72/I91," ")," ")</f>
        <v>339.95191486517012</v>
      </c>
      <c r="J109" s="774" t="str">
        <f t="shared" ref="J109:L109" si="706">IF(J72&gt;0,IF(J91&lt;&gt;" ",J72/J91," ")," ")</f>
        <v xml:space="preserve"> </v>
      </c>
      <c r="K109" s="774">
        <f t="shared" ref="K109" si="707">IF(K72&gt;0,IF(K91&lt;&gt;" ",K72/K91," ")," ")</f>
        <v>429.42276721385588</v>
      </c>
      <c r="L109" s="774">
        <f t="shared" si="706"/>
        <v>294.35487344676147</v>
      </c>
      <c r="M109" s="728">
        <f t="shared" si="703"/>
        <v>152.33039613031693</v>
      </c>
      <c r="N109" s="728" t="str">
        <f t="shared" ref="N109:Y109" si="708">IF(N72&gt;0,IF(N91&lt;&gt;" ",N72/N91," ")," ")</f>
        <v xml:space="preserve"> </v>
      </c>
      <c r="O109" s="774">
        <f t="shared" ref="O109:Q109" si="709">IF(O72&gt;0,IF(O91&lt;&gt;" ",O72/O91," ")," ")</f>
        <v>252.00061554244681</v>
      </c>
      <c r="P109" s="858" t="str">
        <f t="shared" si="709"/>
        <v xml:space="preserve"> </v>
      </c>
      <c r="Q109" s="858">
        <f t="shared" si="709"/>
        <v>416.10386681593764</v>
      </c>
      <c r="R109" s="858">
        <f t="shared" ref="R109" si="710">IF(R72&gt;0,IF(R91&lt;&gt;" ",R72/R91," ")," ")</f>
        <v>711.99786302136556</v>
      </c>
      <c r="S109" s="728" t="str">
        <f t="shared" ref="S109" si="711">IF(S72&gt;0,IF(S91&lt;&gt;" ",S72/S91," ")," ")</f>
        <v xml:space="preserve"> </v>
      </c>
      <c r="T109" s="728">
        <f t="shared" si="708"/>
        <v>197.00752557190893</v>
      </c>
      <c r="U109" s="858"/>
      <c r="V109" s="686">
        <f t="shared" si="708"/>
        <v>219.2640138038355</v>
      </c>
      <c r="W109" s="812">
        <f t="shared" ref="W109" si="712">IF(W72&gt;0,IF(W91&lt;&gt;" ",W72/W91," ")," ")</f>
        <v>424.81776928588488</v>
      </c>
      <c r="X109" s="671">
        <f t="shared" si="708"/>
        <v>509.19782678171936</v>
      </c>
      <c r="Y109" s="728">
        <f t="shared" si="708"/>
        <v>301.5841287585493</v>
      </c>
      <c r="Z109" s="728">
        <f t="shared" ref="Z109:AB109" si="713">IF(Z72&gt;0,IF(Z91&lt;&gt;" ",Z72/Z91," ")," ")</f>
        <v>524.28836095945439</v>
      </c>
      <c r="AA109" s="774" t="str">
        <f t="shared" si="713"/>
        <v xml:space="preserve"> </v>
      </c>
      <c r="AB109" s="909" t="str">
        <f t="shared" si="713"/>
        <v xml:space="preserve"> </v>
      </c>
      <c r="AC109" s="801" t="str">
        <f t="shared" ref="AC109" si="714">IF(AC72&gt;0,IF(AC91&lt;&gt;" ",AC72/AC91," ")," ")</f>
        <v xml:space="preserve"> </v>
      </c>
      <c r="AD109" s="287" t="str">
        <f t="shared" ref="AD109:BQ109" si="715">IF(AD72&gt;0,IF(AD91&lt;&gt;" ",AD72/AD91," ")," ")</f>
        <v xml:space="preserve"> </v>
      </c>
      <c r="AE109" s="502">
        <f t="shared" ref="AE109:AH109" si="716">IF(AE72&gt;0,IF(AE91&lt;&gt;" ",AE72/AE91," ")," ")</f>
        <v>395.75573054941117</v>
      </c>
      <c r="AF109" s="686" t="str">
        <f>IF(AF72&gt;0,IF(AF91&lt;&gt;" ",AF72/AF91," ")," ")</f>
        <v xml:space="preserve"> </v>
      </c>
      <c r="AG109" s="774" t="str">
        <f t="shared" ref="AG109" si="717">IF(AG72&gt;0,IF(AG91&lt;&gt;" ",AG72/AG91," ")," ")</f>
        <v xml:space="preserve"> </v>
      </c>
      <c r="AH109" s="658">
        <f t="shared" si="716"/>
        <v>385.40550363944175</v>
      </c>
      <c r="AI109" s="427" t="str">
        <f t="shared" ref="AI109:AJ109" si="718">IF(AI72&gt;0,IF(AI91&lt;&gt;" ",AI72/AI91," ")," ")</f>
        <v xml:space="preserve"> </v>
      </c>
      <c r="AJ109" s="502" t="str">
        <f t="shared" si="718"/>
        <v xml:space="preserve"> </v>
      </c>
      <c r="AK109" s="728">
        <f>IF(AK72&gt;0,IF(AK91&lt;&gt;" ",AK72/AK91," ")," ")</f>
        <v>175.47016258755673</v>
      </c>
      <c r="AL109" s="287">
        <f t="shared" si="715"/>
        <v>244.21708708208101</v>
      </c>
      <c r="AM109" s="427" t="str">
        <f t="shared" ref="AM109:AR109" si="719">IF(AM72&gt;0,IF(AM91&lt;&gt;" ",AM72/AM91," ")," ")</f>
        <v xml:space="preserve"> </v>
      </c>
      <c r="AN109" s="502">
        <f t="shared" si="719"/>
        <v>269.79822465907989</v>
      </c>
      <c r="AO109" s="588">
        <f t="shared" ref="AO109:AP109" si="720">IF(AO72&gt;0,IF(AO91&lt;&gt;" ",AO72/AO91," ")," ")</f>
        <v>272.96225285204588</v>
      </c>
      <c r="AP109" s="858" t="str">
        <f t="shared" si="720"/>
        <v xml:space="preserve"> </v>
      </c>
      <c r="AQ109" s="427" t="str">
        <f t="shared" ref="AQ109" si="721">IF(AQ72&gt;0,IF(AQ91&lt;&gt;" ",AQ72/AQ91," ")," ")</f>
        <v xml:space="preserve"> </v>
      </c>
      <c r="AR109" s="427">
        <f t="shared" si="719"/>
        <v>475.66473438781583</v>
      </c>
      <c r="AS109" s="564">
        <f>IF(AS72&gt;0,IF(AS91&lt;&gt;" ",AS72/AS91," ")," ")</f>
        <v>409.47959259735603</v>
      </c>
      <c r="AT109" s="427" t="str">
        <f t="shared" ref="AT109:AU109" si="722">IF(AT72&gt;0,IF(AT91&lt;&gt;" ",AT72/AT91," ")," ")</f>
        <v xml:space="preserve"> </v>
      </c>
      <c r="AU109" s="642">
        <f t="shared" si="722"/>
        <v>343.29852361670032</v>
      </c>
      <c r="AV109" s="564">
        <f t="shared" ref="AV109:AX109" si="723">IF(AV72&gt;0,IF(AV91&lt;&gt;" ",AV72/AV91," ")," ")</f>
        <v>326.73618771947253</v>
      </c>
      <c r="AW109" s="728" t="str">
        <f t="shared" si="723"/>
        <v xml:space="preserve"> </v>
      </c>
      <c r="AX109" s="728">
        <f t="shared" si="723"/>
        <v>284.23033198258685</v>
      </c>
      <c r="AY109" s="459">
        <f t="shared" si="715"/>
        <v>217.47499450625617</v>
      </c>
      <c r="AZ109" s="537">
        <f t="shared" ref="AZ109" si="724">IF(AZ72&gt;0,IF(AZ91&lt;&gt;" ",AZ72/AZ91," ")," ")</f>
        <v>439.88423134436351</v>
      </c>
      <c r="BA109" s="287">
        <f t="shared" si="715"/>
        <v>202.98065763285564</v>
      </c>
      <c r="BB109" s="287">
        <f t="shared" si="715"/>
        <v>241.01614614806718</v>
      </c>
      <c r="BC109" s="427">
        <f t="shared" ref="BC109:BF109" si="725">IF(BC72&gt;0,IF(BC91&lt;&gt;" ",BC72/BC91," ")," ")</f>
        <v>434.97906698564594</v>
      </c>
      <c r="BD109" s="671" t="str">
        <f t="shared" ref="BD109" si="726">IF(BD72&gt;0,IF(BD91&lt;&gt;" ",BD72/BD91," ")," ")</f>
        <v xml:space="preserve"> </v>
      </c>
      <c r="BE109" s="502" t="str">
        <f t="shared" si="725"/>
        <v xml:space="preserve"> </v>
      </c>
      <c r="BF109" s="774" t="str">
        <f t="shared" si="725"/>
        <v xml:space="preserve"> </v>
      </c>
      <c r="BG109" s="287">
        <f t="shared" si="715"/>
        <v>261.8666621777445</v>
      </c>
      <c r="BH109" s="287" t="str">
        <f t="shared" si="715"/>
        <v xml:space="preserve"> </v>
      </c>
      <c r="BI109" s="287">
        <f t="shared" si="715"/>
        <v>734.44266152298439</v>
      </c>
      <c r="BJ109" s="287">
        <f t="shared" si="715"/>
        <v>403.16608007168838</v>
      </c>
      <c r="BK109" s="287">
        <f t="shared" si="715"/>
        <v>179.1042438051837</v>
      </c>
      <c r="BL109" s="287" t="str">
        <f t="shared" si="715"/>
        <v xml:space="preserve"> </v>
      </c>
      <c r="BM109" s="287" t="str">
        <f t="shared" si="715"/>
        <v xml:space="preserve"> </v>
      </c>
      <c r="BN109" s="287" t="str">
        <f t="shared" si="715"/>
        <v xml:space="preserve"> </v>
      </c>
      <c r="BO109" s="287" t="str">
        <f t="shared" si="715"/>
        <v xml:space="preserve"> </v>
      </c>
      <c r="BP109" s="858" t="str">
        <f t="shared" si="715"/>
        <v xml:space="preserve"> </v>
      </c>
      <c r="BQ109" s="287" t="str">
        <f t="shared" si="715"/>
        <v xml:space="preserve"> </v>
      </c>
      <c r="BR109" s="427" t="str">
        <f t="shared" ref="BR109" si="727">IF(BR72&gt;0,IF(BR91&lt;&gt;" ",BR72/BR91," ")," ")</f>
        <v xml:space="preserve"> </v>
      </c>
      <c r="BS109" s="287">
        <f t="shared" ref="BS109:EH109" si="728">IF(BS72&gt;0,IF(BS91&lt;&gt;" ",BS72/BS91," ")," ")</f>
        <v>447.4230130735067</v>
      </c>
      <c r="BT109" s="287">
        <f t="shared" si="728"/>
        <v>499.68783951380783</v>
      </c>
      <c r="BU109" s="287" t="str">
        <f t="shared" si="728"/>
        <v xml:space="preserve"> </v>
      </c>
      <c r="BV109" s="427" t="str">
        <f t="shared" ref="BV109" si="729">IF(BV72&gt;0,IF(BV91&lt;&gt;" ",BV72/BV91," ")," ")</f>
        <v xml:space="preserve"> </v>
      </c>
      <c r="BW109" s="287" t="str">
        <f t="shared" si="728"/>
        <v xml:space="preserve"> </v>
      </c>
      <c r="BX109" s="287" t="str">
        <f t="shared" si="728"/>
        <v xml:space="preserve"> </v>
      </c>
      <c r="BY109" s="287">
        <f t="shared" si="728"/>
        <v>325.66483612217115</v>
      </c>
      <c r="BZ109" s="287" t="str">
        <f t="shared" si="728"/>
        <v xml:space="preserve"> </v>
      </c>
      <c r="CA109" s="287">
        <f t="shared" si="728"/>
        <v>193.03237877820666</v>
      </c>
      <c r="CB109" s="287">
        <f t="shared" si="728"/>
        <v>113.5851382971653</v>
      </c>
      <c r="CC109" s="287" t="str">
        <f t="shared" si="728"/>
        <v xml:space="preserve"> </v>
      </c>
      <c r="CD109" s="287">
        <f t="shared" si="728"/>
        <v>652.7788021580277</v>
      </c>
      <c r="CE109" s="287" t="str">
        <f t="shared" si="728"/>
        <v xml:space="preserve"> </v>
      </c>
      <c r="CF109" s="564">
        <f>IF(CF72&gt;0,IF(CF91&lt;&gt;" ",CF72/CF91," ")," ")</f>
        <v>321.77185519307062</v>
      </c>
      <c r="CG109" s="287" t="str">
        <f t="shared" si="728"/>
        <v xml:space="preserve"> </v>
      </c>
      <c r="CH109" s="287">
        <f t="shared" si="728"/>
        <v>399.69985340522271</v>
      </c>
      <c r="CI109" s="427">
        <f t="shared" si="728"/>
        <v>218.23544301205513</v>
      </c>
      <c r="CJ109" s="287">
        <f t="shared" si="728"/>
        <v>554.9288343293839</v>
      </c>
      <c r="CK109" s="287" t="str">
        <f t="shared" si="728"/>
        <v xml:space="preserve"> </v>
      </c>
      <c r="CL109" s="287">
        <f t="shared" si="728"/>
        <v>228.09288433663329</v>
      </c>
      <c r="CM109" s="287" t="str">
        <f t="shared" si="728"/>
        <v xml:space="preserve"> </v>
      </c>
      <c r="CN109" s="287">
        <f t="shared" si="728"/>
        <v>2020.4808407277053</v>
      </c>
      <c r="CO109" s="287" t="str">
        <f t="shared" si="728"/>
        <v xml:space="preserve"> </v>
      </c>
      <c r="CP109" s="287" t="str">
        <f t="shared" si="728"/>
        <v xml:space="preserve"> </v>
      </c>
      <c r="CQ109" s="499" t="str">
        <f t="shared" ref="CQ109" si="730">IF(CQ72&gt;0,IF(CQ91&lt;&gt;" ",CQ72/CQ91," ")," ")</f>
        <v xml:space="preserve"> </v>
      </c>
      <c r="CR109" s="287">
        <f t="shared" si="728"/>
        <v>486.50916035934074</v>
      </c>
      <c r="CS109" s="287">
        <f t="shared" si="728"/>
        <v>203.73684210526315</v>
      </c>
      <c r="CT109" s="287" t="str">
        <f t="shared" si="728"/>
        <v xml:space="preserve"> </v>
      </c>
      <c r="CU109" s="287" t="str">
        <f t="shared" si="728"/>
        <v xml:space="preserve"> </v>
      </c>
      <c r="CV109" s="774" t="str">
        <f t="shared" si="728"/>
        <v xml:space="preserve"> </v>
      </c>
      <c r="CW109" s="287">
        <f t="shared" si="728"/>
        <v>431.68488714264578</v>
      </c>
      <c r="CX109" s="287">
        <f t="shared" si="728"/>
        <v>718.98775617102081</v>
      </c>
      <c r="CY109" s="287">
        <f t="shared" si="728"/>
        <v>296.5230279409343</v>
      </c>
      <c r="CZ109" s="287" t="str">
        <f t="shared" si="728"/>
        <v xml:space="preserve"> </v>
      </c>
      <c r="DA109" s="287" t="str">
        <f t="shared" si="728"/>
        <v xml:space="preserve"> </v>
      </c>
      <c r="DB109" s="287">
        <f t="shared" si="728"/>
        <v>472.73232611174456</v>
      </c>
      <c r="DC109" s="287">
        <f t="shared" si="728"/>
        <v>160.25979245144029</v>
      </c>
      <c r="DD109" s="287" t="str">
        <f t="shared" si="728"/>
        <v xml:space="preserve"> </v>
      </c>
      <c r="DE109" s="287">
        <f t="shared" si="728"/>
        <v>423.37385748513623</v>
      </c>
      <c r="DF109" s="287" t="str">
        <f t="shared" si="728"/>
        <v xml:space="preserve"> </v>
      </c>
      <c r="DG109" s="858" t="str">
        <f t="shared" ref="DG109" si="731">IF(DG72&gt;0,IF(DG91&lt;&gt;" ",DG72/DG91," ")," ")</f>
        <v xml:space="preserve"> </v>
      </c>
      <c r="DH109" s="287" t="str">
        <f t="shared" si="728"/>
        <v xml:space="preserve"> </v>
      </c>
      <c r="DI109" s="287" t="str">
        <f t="shared" si="728"/>
        <v xml:space="preserve"> </v>
      </c>
      <c r="DJ109" s="287" t="str">
        <f t="shared" si="728"/>
        <v xml:space="preserve"> </v>
      </c>
      <c r="DK109" s="287" t="str">
        <f t="shared" si="728"/>
        <v xml:space="preserve"> </v>
      </c>
      <c r="DL109" s="287">
        <f t="shared" si="728"/>
        <v>248.09763622340185</v>
      </c>
      <c r="DM109" s="287" t="str">
        <f t="shared" si="728"/>
        <v xml:space="preserve"> </v>
      </c>
      <c r="DN109" s="287">
        <f t="shared" si="728"/>
        <v>642.91373035453842</v>
      </c>
      <c r="DO109" s="287" t="str">
        <f t="shared" si="728"/>
        <v xml:space="preserve"> </v>
      </c>
      <c r="DP109" s="287">
        <f t="shared" si="728"/>
        <v>860.20066419497107</v>
      </c>
      <c r="DQ109" s="287">
        <f t="shared" si="728"/>
        <v>426.48756731290712</v>
      </c>
      <c r="DR109" s="287">
        <f t="shared" si="728"/>
        <v>608.5988608624898</v>
      </c>
      <c r="DS109" s="287">
        <f t="shared" si="728"/>
        <v>323.11746374302442</v>
      </c>
      <c r="DT109" s="287" t="str">
        <f t="shared" si="728"/>
        <v xml:space="preserve"> </v>
      </c>
      <c r="DU109" s="287" t="str">
        <f t="shared" si="728"/>
        <v xml:space="preserve"> </v>
      </c>
      <c r="DV109" s="287" t="str">
        <f t="shared" si="728"/>
        <v xml:space="preserve"> </v>
      </c>
      <c r="DW109" s="287">
        <f t="shared" si="728"/>
        <v>298.80181610128824</v>
      </c>
      <c r="DX109" s="287" t="str">
        <f t="shared" si="728"/>
        <v xml:space="preserve"> </v>
      </c>
      <c r="DY109" s="287" t="str">
        <f t="shared" si="728"/>
        <v xml:space="preserve"> </v>
      </c>
      <c r="DZ109" s="287">
        <f t="shared" si="728"/>
        <v>150.52631578947367</v>
      </c>
      <c r="EA109" s="287">
        <f t="shared" si="728"/>
        <v>120.42543386249804</v>
      </c>
      <c r="EB109" s="287">
        <f t="shared" si="728"/>
        <v>443.202266329586</v>
      </c>
      <c r="EC109" s="287">
        <f t="shared" si="728"/>
        <v>910.12477034030769</v>
      </c>
      <c r="ED109" s="287">
        <f t="shared" si="728"/>
        <v>346.36338852661208</v>
      </c>
      <c r="EE109" s="287">
        <f t="shared" si="728"/>
        <v>1947.4202925393715</v>
      </c>
      <c r="EF109" s="287" t="str">
        <f t="shared" si="728"/>
        <v xml:space="preserve"> </v>
      </c>
      <c r="EG109" s="287">
        <f t="shared" si="728"/>
        <v>262.06295783013263</v>
      </c>
      <c r="EH109" s="287">
        <f t="shared" si="728"/>
        <v>259.41406896159191</v>
      </c>
      <c r="EI109" s="287">
        <f t="shared" ref="EI109:GU109" si="732">IF(EI72&gt;0,IF(EI91&lt;&gt;" ",EI72/EI91," ")," ")</f>
        <v>263.14847900975064</v>
      </c>
      <c r="EJ109" s="287" t="str">
        <f t="shared" si="732"/>
        <v xml:space="preserve"> </v>
      </c>
      <c r="EK109" s="287">
        <f t="shared" si="732"/>
        <v>491.01367189368642</v>
      </c>
      <c r="EL109" s="287">
        <f t="shared" si="732"/>
        <v>249.24673582772337</v>
      </c>
      <c r="EM109" s="287">
        <f t="shared" si="732"/>
        <v>559.30105263157895</v>
      </c>
      <c r="EN109" s="287" t="str">
        <f t="shared" si="732"/>
        <v xml:space="preserve"> </v>
      </c>
      <c r="EO109" s="287" t="str">
        <f t="shared" si="732"/>
        <v xml:space="preserve"> </v>
      </c>
      <c r="EP109" s="287" t="str">
        <f t="shared" si="732"/>
        <v xml:space="preserve"> </v>
      </c>
      <c r="EQ109" s="287" t="str">
        <f t="shared" si="732"/>
        <v xml:space="preserve"> </v>
      </c>
      <c r="ER109" s="287">
        <f t="shared" si="732"/>
        <v>329.1906126446371</v>
      </c>
      <c r="ES109" s="287">
        <f t="shared" si="732"/>
        <v>547.13422736568305</v>
      </c>
      <c r="ET109" s="287" t="str">
        <f t="shared" si="732"/>
        <v xml:space="preserve"> </v>
      </c>
      <c r="EU109" s="287">
        <f t="shared" si="732"/>
        <v>175.54901036757778</v>
      </c>
      <c r="EV109" s="287">
        <f t="shared" si="732"/>
        <v>1108.7866317495948</v>
      </c>
      <c r="EW109" s="287" t="str">
        <f t="shared" si="732"/>
        <v xml:space="preserve"> </v>
      </c>
      <c r="EX109" s="287" t="str">
        <f t="shared" si="732"/>
        <v xml:space="preserve"> </v>
      </c>
      <c r="EY109" s="287" t="str">
        <f t="shared" si="732"/>
        <v xml:space="preserve"> </v>
      </c>
      <c r="EZ109" s="774" t="str">
        <f t="shared" ref="EZ109" si="733">IF(EZ72&gt;0,IF(EZ91&lt;&gt;" ",EZ72/EZ91," ")," ")</f>
        <v xml:space="preserve"> </v>
      </c>
      <c r="FA109" s="287">
        <f t="shared" si="732"/>
        <v>441.6974801913056</v>
      </c>
      <c r="FB109" s="287">
        <f t="shared" si="732"/>
        <v>411.5167597310629</v>
      </c>
      <c r="FC109" s="287" t="str">
        <f t="shared" si="732"/>
        <v xml:space="preserve"> </v>
      </c>
      <c r="FD109" s="287" t="str">
        <f t="shared" si="732"/>
        <v xml:space="preserve"> </v>
      </c>
      <c r="FE109" s="287">
        <f t="shared" si="732"/>
        <v>213.03681739560167</v>
      </c>
      <c r="FF109" s="287" t="str">
        <f t="shared" si="732"/>
        <v xml:space="preserve"> </v>
      </c>
      <c r="FG109" s="287">
        <f t="shared" si="732"/>
        <v>470.14505512564307</v>
      </c>
      <c r="FH109" s="287">
        <f t="shared" si="732"/>
        <v>171.59611219543481</v>
      </c>
      <c r="FI109" s="287" t="str">
        <f t="shared" si="732"/>
        <v xml:space="preserve"> </v>
      </c>
      <c r="FJ109" s="287">
        <f t="shared" si="732"/>
        <v>443.74853205981373</v>
      </c>
      <c r="FK109" s="287" t="str">
        <f t="shared" si="732"/>
        <v xml:space="preserve"> </v>
      </c>
      <c r="FL109" s="287" t="str">
        <f t="shared" si="732"/>
        <v xml:space="preserve"> </v>
      </c>
      <c r="FM109" s="287">
        <f t="shared" si="732"/>
        <v>146.17289808312773</v>
      </c>
      <c r="FN109" s="287">
        <f t="shared" si="732"/>
        <v>246.91771892214726</v>
      </c>
      <c r="FO109" s="287">
        <f t="shared" si="732"/>
        <v>325.23169063364878</v>
      </c>
      <c r="FP109" s="287" t="str">
        <f t="shared" si="732"/>
        <v xml:space="preserve"> </v>
      </c>
      <c r="FQ109" s="287" t="str">
        <f t="shared" si="732"/>
        <v xml:space="preserve"> </v>
      </c>
      <c r="FR109" s="287" t="str">
        <f t="shared" si="732"/>
        <v xml:space="preserve"> </v>
      </c>
      <c r="FS109" s="287">
        <f t="shared" si="732"/>
        <v>507.04727921498665</v>
      </c>
      <c r="FT109" s="287" t="str">
        <f t="shared" si="732"/>
        <v xml:space="preserve"> </v>
      </c>
      <c r="FU109" s="287">
        <f t="shared" si="732"/>
        <v>656.50734080444795</v>
      </c>
      <c r="FV109" s="287">
        <f t="shared" si="732"/>
        <v>274.4626209322779</v>
      </c>
      <c r="FW109" s="287">
        <f t="shared" si="732"/>
        <v>570.31038532520552</v>
      </c>
      <c r="FX109" s="287" t="str">
        <f t="shared" si="732"/>
        <v xml:space="preserve"> </v>
      </c>
      <c r="FY109" s="287">
        <f t="shared" si="732"/>
        <v>686.20680169813227</v>
      </c>
      <c r="FZ109" s="287" t="str">
        <f t="shared" si="732"/>
        <v xml:space="preserve"> </v>
      </c>
      <c r="GA109" s="287">
        <f t="shared" si="732"/>
        <v>489.59514273323299</v>
      </c>
      <c r="GB109" s="287" t="str">
        <f t="shared" si="732"/>
        <v xml:space="preserve"> </v>
      </c>
      <c r="GC109" s="287">
        <f t="shared" si="732"/>
        <v>383.9705771520733</v>
      </c>
      <c r="GD109" s="287">
        <f t="shared" si="732"/>
        <v>338.57616290676782</v>
      </c>
      <c r="GE109" s="287" t="str">
        <f t="shared" si="732"/>
        <v xml:space="preserve"> </v>
      </c>
      <c r="GF109" s="287" t="str">
        <f t="shared" si="732"/>
        <v xml:space="preserve"> </v>
      </c>
      <c r="GG109" s="287">
        <f t="shared" si="732"/>
        <v>367.6488704472107</v>
      </c>
      <c r="GH109" s="287">
        <f t="shared" si="732"/>
        <v>464.82012662199827</v>
      </c>
      <c r="GI109" s="287">
        <f t="shared" si="732"/>
        <v>956.95553377618057</v>
      </c>
      <c r="GJ109" s="287">
        <f t="shared" si="732"/>
        <v>349.56515645129804</v>
      </c>
      <c r="GK109" s="287" t="str">
        <f t="shared" si="732"/>
        <v xml:space="preserve"> </v>
      </c>
      <c r="GL109" s="287">
        <f t="shared" si="732"/>
        <v>1327.2071243543171</v>
      </c>
      <c r="GM109" s="287" t="str">
        <f t="shared" si="732"/>
        <v xml:space="preserve"> </v>
      </c>
      <c r="GN109" s="287" t="str">
        <f t="shared" si="732"/>
        <v xml:space="preserve"> </v>
      </c>
      <c r="GO109" s="287">
        <f t="shared" si="732"/>
        <v>257.15447797124153</v>
      </c>
      <c r="GP109" s="287">
        <f t="shared" si="732"/>
        <v>255.81386460274234</v>
      </c>
      <c r="GQ109" s="287" t="str">
        <f t="shared" si="732"/>
        <v xml:space="preserve"> </v>
      </c>
      <c r="GR109" s="287" t="str">
        <f t="shared" si="732"/>
        <v xml:space="preserve"> </v>
      </c>
      <c r="GS109" s="287">
        <f t="shared" si="732"/>
        <v>271.80217600666754</v>
      </c>
      <c r="GT109" s="287">
        <f t="shared" si="732"/>
        <v>240.69579681382336</v>
      </c>
      <c r="GU109" s="287">
        <f t="shared" si="732"/>
        <v>235.12212552002245</v>
      </c>
      <c r="GV109" s="287" t="str">
        <f t="shared" ref="GV109:JG109" si="734">IF(GV72&gt;0,IF(GV91&lt;&gt;" ",GV72/GV91," ")," ")</f>
        <v xml:space="preserve"> </v>
      </c>
      <c r="GW109" s="287">
        <f t="shared" si="734"/>
        <v>447.92601234541718</v>
      </c>
      <c r="GX109" s="287">
        <f t="shared" si="734"/>
        <v>340.76525513508415</v>
      </c>
      <c r="GY109" s="287" t="str">
        <f t="shared" si="734"/>
        <v xml:space="preserve"> </v>
      </c>
      <c r="GZ109" s="287" t="str">
        <f t="shared" si="734"/>
        <v xml:space="preserve"> </v>
      </c>
      <c r="HA109" s="287" t="str">
        <f t="shared" si="734"/>
        <v xml:space="preserve"> </v>
      </c>
      <c r="HB109" s="287" t="str">
        <f t="shared" si="734"/>
        <v xml:space="preserve"> </v>
      </c>
      <c r="HC109" s="287" t="str">
        <f t="shared" si="734"/>
        <v xml:space="preserve"> </v>
      </c>
      <c r="HD109" s="287">
        <f t="shared" si="734"/>
        <v>352.33220103642361</v>
      </c>
      <c r="HE109" s="287" t="str">
        <f t="shared" si="734"/>
        <v xml:space="preserve"> </v>
      </c>
      <c r="HF109" s="287">
        <f t="shared" si="734"/>
        <v>954.43112196955451</v>
      </c>
      <c r="HG109" s="287">
        <f t="shared" si="734"/>
        <v>432.02126005399822</v>
      </c>
      <c r="HH109" s="287">
        <f t="shared" si="734"/>
        <v>162.11024733765507</v>
      </c>
      <c r="HI109" s="287" t="str">
        <f t="shared" si="734"/>
        <v xml:space="preserve"> </v>
      </c>
      <c r="HJ109" s="287">
        <f t="shared" si="734"/>
        <v>761.57795621766547</v>
      </c>
      <c r="HK109" s="287" t="str">
        <f t="shared" si="734"/>
        <v xml:space="preserve"> </v>
      </c>
      <c r="HL109" s="287" t="str">
        <f t="shared" si="734"/>
        <v xml:space="preserve"> </v>
      </c>
      <c r="HM109" s="287" t="str">
        <f t="shared" si="734"/>
        <v xml:space="preserve"> </v>
      </c>
      <c r="HN109" s="287">
        <f t="shared" si="734"/>
        <v>259.15781815662297</v>
      </c>
      <c r="HO109" s="287">
        <f t="shared" si="734"/>
        <v>1343.608022163754</v>
      </c>
      <c r="HP109" s="287" t="str">
        <f t="shared" si="734"/>
        <v xml:space="preserve"> </v>
      </c>
      <c r="HQ109" s="287">
        <f t="shared" si="734"/>
        <v>355.7259111606898</v>
      </c>
      <c r="HR109" s="287" t="str">
        <f t="shared" si="734"/>
        <v xml:space="preserve"> </v>
      </c>
      <c r="HS109" s="287">
        <f t="shared" si="734"/>
        <v>199.45435871321143</v>
      </c>
      <c r="HT109" s="287" t="str">
        <f t="shared" si="734"/>
        <v xml:space="preserve"> </v>
      </c>
      <c r="HU109" s="287" t="str">
        <f t="shared" si="734"/>
        <v xml:space="preserve"> </v>
      </c>
      <c r="HV109" s="287">
        <f t="shared" si="734"/>
        <v>605.06623111729357</v>
      </c>
      <c r="HW109" s="287">
        <f t="shared" si="734"/>
        <v>418.17749022934777</v>
      </c>
      <c r="HX109" s="287" t="str">
        <f t="shared" si="734"/>
        <v xml:space="preserve"> </v>
      </c>
      <c r="HY109" s="287">
        <f t="shared" si="734"/>
        <v>215.78111209179173</v>
      </c>
      <c r="HZ109" s="287" t="str">
        <f t="shared" si="734"/>
        <v xml:space="preserve"> </v>
      </c>
      <c r="IA109" s="287" t="str">
        <f t="shared" si="734"/>
        <v xml:space="preserve"> </v>
      </c>
      <c r="IB109" s="287">
        <f t="shared" si="734"/>
        <v>624.97015297798418</v>
      </c>
      <c r="IC109" s="287" t="str">
        <f t="shared" si="734"/>
        <v xml:space="preserve"> </v>
      </c>
      <c r="ID109" s="287">
        <f t="shared" si="734"/>
        <v>177.49543368824339</v>
      </c>
      <c r="IE109" s="287" t="str">
        <f t="shared" si="734"/>
        <v xml:space="preserve"> </v>
      </c>
      <c r="IF109" s="287">
        <f t="shared" si="734"/>
        <v>458.16952850773168</v>
      </c>
      <c r="IG109" s="287" t="str">
        <f t="shared" si="734"/>
        <v xml:space="preserve"> </v>
      </c>
      <c r="IH109" s="287">
        <f t="shared" si="734"/>
        <v>301.98668304463877</v>
      </c>
      <c r="II109" s="287">
        <f t="shared" si="734"/>
        <v>339.10935306877627</v>
      </c>
      <c r="IJ109" s="287">
        <f t="shared" si="734"/>
        <v>247.93250779688793</v>
      </c>
      <c r="IK109" s="287">
        <f t="shared" si="734"/>
        <v>161.3351304388614</v>
      </c>
      <c r="IL109" s="287">
        <f t="shared" si="734"/>
        <v>303.97895645383363</v>
      </c>
      <c r="IM109" s="287" t="str">
        <f t="shared" si="734"/>
        <v xml:space="preserve"> </v>
      </c>
      <c r="IN109" s="287" t="str">
        <f t="shared" si="734"/>
        <v xml:space="preserve"> </v>
      </c>
      <c r="IO109" s="287" t="str">
        <f t="shared" si="734"/>
        <v xml:space="preserve"> </v>
      </c>
      <c r="IP109" s="287" t="str">
        <f t="shared" si="734"/>
        <v xml:space="preserve"> </v>
      </c>
      <c r="IQ109" s="287" t="str">
        <f t="shared" si="734"/>
        <v xml:space="preserve"> </v>
      </c>
      <c r="IR109" s="287" t="str">
        <f t="shared" si="734"/>
        <v xml:space="preserve"> </v>
      </c>
      <c r="IS109" s="287" t="str">
        <f t="shared" si="734"/>
        <v xml:space="preserve"> </v>
      </c>
      <c r="IT109" s="287">
        <f t="shared" si="734"/>
        <v>400.48361606896168</v>
      </c>
      <c r="IU109" s="287" t="str">
        <f t="shared" si="734"/>
        <v xml:space="preserve"> </v>
      </c>
      <c r="IV109" s="287">
        <f t="shared" si="734"/>
        <v>148.54962638601106</v>
      </c>
      <c r="IW109" s="287">
        <f t="shared" si="734"/>
        <v>256.30026857375543</v>
      </c>
      <c r="IX109" s="287" t="str">
        <f t="shared" si="734"/>
        <v xml:space="preserve"> </v>
      </c>
      <c r="IY109" s="287" t="str">
        <f t="shared" si="734"/>
        <v xml:space="preserve"> </v>
      </c>
      <c r="IZ109" s="287" t="str">
        <f t="shared" si="734"/>
        <v xml:space="preserve"> </v>
      </c>
      <c r="JA109" s="287">
        <f t="shared" si="734"/>
        <v>516.30068021316231</v>
      </c>
      <c r="JB109" s="287" t="str">
        <f t="shared" si="734"/>
        <v xml:space="preserve"> </v>
      </c>
      <c r="JC109" s="287" t="str">
        <f t="shared" si="734"/>
        <v xml:space="preserve"> </v>
      </c>
      <c r="JD109" s="287">
        <f t="shared" si="734"/>
        <v>356.19990324861385</v>
      </c>
      <c r="JE109" s="287" t="str">
        <f t="shared" si="734"/>
        <v xml:space="preserve"> </v>
      </c>
      <c r="JF109" s="287" t="str">
        <f t="shared" si="734"/>
        <v xml:space="preserve"> </v>
      </c>
      <c r="JG109" s="287" t="str">
        <f t="shared" si="734"/>
        <v xml:space="preserve"> </v>
      </c>
      <c r="JH109" s="287">
        <f t="shared" ref="JH109:LS109" si="735">IF(JH72&gt;0,IF(JH91&lt;&gt;" ",JH72/JH91," ")," ")</f>
        <v>559.66891358066198</v>
      </c>
      <c r="JI109" s="287" t="str">
        <f t="shared" si="735"/>
        <v xml:space="preserve"> </v>
      </c>
      <c r="JJ109" s="287" t="str">
        <f t="shared" si="735"/>
        <v xml:space="preserve"> </v>
      </c>
      <c r="JK109" s="287" t="str">
        <f t="shared" si="735"/>
        <v xml:space="preserve"> </v>
      </c>
      <c r="JL109" s="287">
        <f t="shared" si="735"/>
        <v>170.59054081722192</v>
      </c>
      <c r="JM109" s="287" t="str">
        <f t="shared" si="735"/>
        <v xml:space="preserve"> </v>
      </c>
      <c r="JN109" s="287" t="str">
        <f t="shared" si="735"/>
        <v xml:space="preserve"> </v>
      </c>
      <c r="JO109" s="287" t="str">
        <f t="shared" si="735"/>
        <v xml:space="preserve"> </v>
      </c>
      <c r="JP109" s="287" t="str">
        <f t="shared" si="735"/>
        <v xml:space="preserve"> </v>
      </c>
      <c r="JQ109" s="287">
        <f t="shared" si="735"/>
        <v>622.06200743227475</v>
      </c>
      <c r="JR109" s="287" t="str">
        <f t="shared" si="735"/>
        <v xml:space="preserve"> </v>
      </c>
      <c r="JS109" s="287">
        <f t="shared" si="735"/>
        <v>242.50321474496354</v>
      </c>
      <c r="JT109" s="287">
        <f t="shared" si="735"/>
        <v>598.47308991745433</v>
      </c>
      <c r="JU109" s="287">
        <f t="shared" si="735"/>
        <v>461.33500687666071</v>
      </c>
      <c r="JV109" s="287" t="str">
        <f t="shared" si="735"/>
        <v xml:space="preserve"> </v>
      </c>
      <c r="JW109" s="287">
        <f t="shared" si="735"/>
        <v>311.89770701420053</v>
      </c>
      <c r="JX109" s="287" t="str">
        <f t="shared" si="735"/>
        <v xml:space="preserve"> </v>
      </c>
      <c r="JY109" s="287" t="str">
        <f t="shared" si="735"/>
        <v xml:space="preserve"> </v>
      </c>
      <c r="JZ109" s="287">
        <f t="shared" si="735"/>
        <v>382.68410113394202</v>
      </c>
      <c r="KA109" s="287" t="str">
        <f t="shared" si="735"/>
        <v xml:space="preserve"> </v>
      </c>
      <c r="KB109" s="287" t="str">
        <f t="shared" si="735"/>
        <v xml:space="preserve"> </v>
      </c>
      <c r="KC109" s="287" t="str">
        <f t="shared" si="735"/>
        <v xml:space="preserve"> </v>
      </c>
      <c r="KD109" s="287" t="str">
        <f t="shared" si="735"/>
        <v xml:space="preserve"> </v>
      </c>
      <c r="KE109" s="287" t="str">
        <f t="shared" si="735"/>
        <v xml:space="preserve"> </v>
      </c>
      <c r="KF109" s="287">
        <f t="shared" si="735"/>
        <v>77.556806469515578</v>
      </c>
      <c r="KG109" s="287">
        <f t="shared" si="735"/>
        <v>808.86081484900751</v>
      </c>
      <c r="KH109" s="287">
        <f t="shared" si="735"/>
        <v>176.6001223402418</v>
      </c>
      <c r="KI109" s="287" t="str">
        <f t="shared" si="735"/>
        <v xml:space="preserve"> </v>
      </c>
      <c r="KJ109" s="287" t="str">
        <f t="shared" si="735"/>
        <v xml:space="preserve"> </v>
      </c>
      <c r="KK109" s="287">
        <f t="shared" si="735"/>
        <v>1310.7491752687029</v>
      </c>
      <c r="KL109" s="287">
        <f t="shared" si="735"/>
        <v>371.31785712088305</v>
      </c>
      <c r="KM109" s="287" t="str">
        <f t="shared" si="735"/>
        <v xml:space="preserve"> </v>
      </c>
      <c r="KN109" s="287">
        <f t="shared" si="735"/>
        <v>1635.1858354558719</v>
      </c>
      <c r="KO109" s="287" t="str">
        <f t="shared" si="735"/>
        <v xml:space="preserve"> </v>
      </c>
      <c r="KP109" s="287" t="str">
        <f t="shared" si="735"/>
        <v xml:space="preserve"> </v>
      </c>
      <c r="KQ109" s="287">
        <f t="shared" si="735"/>
        <v>558.2748377159204</v>
      </c>
      <c r="KR109" s="287">
        <f t="shared" si="735"/>
        <v>264.76398198723308</v>
      </c>
      <c r="KS109" s="287" t="str">
        <f t="shared" si="735"/>
        <v xml:space="preserve"> </v>
      </c>
      <c r="KT109" s="287">
        <f t="shared" si="735"/>
        <v>773.99316949039041</v>
      </c>
      <c r="KU109" s="287">
        <f t="shared" si="735"/>
        <v>642.97801503932033</v>
      </c>
      <c r="KV109" s="287" t="str">
        <f t="shared" si="735"/>
        <v xml:space="preserve"> </v>
      </c>
      <c r="KW109" s="287" t="str">
        <f t="shared" si="735"/>
        <v xml:space="preserve"> </v>
      </c>
      <c r="KX109" s="287">
        <f t="shared" si="735"/>
        <v>494.08365618228379</v>
      </c>
      <c r="KY109" s="287">
        <f t="shared" si="735"/>
        <v>203.25229938762052</v>
      </c>
      <c r="KZ109" s="287">
        <f t="shared" si="735"/>
        <v>299.0430886045886</v>
      </c>
      <c r="LA109" s="287" t="str">
        <f t="shared" si="735"/>
        <v xml:space="preserve"> </v>
      </c>
      <c r="LB109" s="287" t="str">
        <f t="shared" si="735"/>
        <v xml:space="preserve"> </v>
      </c>
      <c r="LC109" s="287" t="str">
        <f t="shared" si="735"/>
        <v xml:space="preserve"> </v>
      </c>
      <c r="LD109" s="287">
        <f t="shared" si="735"/>
        <v>253.25778813032593</v>
      </c>
      <c r="LE109" s="287" t="str">
        <f t="shared" si="735"/>
        <v xml:space="preserve"> </v>
      </c>
      <c r="LF109" s="287">
        <f t="shared" si="735"/>
        <v>307.30225198967389</v>
      </c>
      <c r="LG109" s="287">
        <f t="shared" si="735"/>
        <v>321.85217293220967</v>
      </c>
      <c r="LH109" s="287" t="str">
        <f t="shared" si="735"/>
        <v xml:space="preserve"> </v>
      </c>
      <c r="LI109" s="287">
        <f t="shared" si="735"/>
        <v>186.41341546885695</v>
      </c>
      <c r="LJ109" s="287" t="str">
        <f t="shared" si="735"/>
        <v xml:space="preserve"> </v>
      </c>
      <c r="LK109" s="287" t="str">
        <f t="shared" si="735"/>
        <v xml:space="preserve"> </v>
      </c>
      <c r="LL109" s="287" t="str">
        <f t="shared" si="735"/>
        <v xml:space="preserve"> </v>
      </c>
      <c r="LM109" s="287" t="str">
        <f t="shared" si="735"/>
        <v xml:space="preserve"> </v>
      </c>
      <c r="LN109" s="287">
        <f t="shared" si="735"/>
        <v>246.72847198250173</v>
      </c>
      <c r="LO109" s="287">
        <f t="shared" si="735"/>
        <v>231.7194491979929</v>
      </c>
      <c r="LP109" s="287">
        <f t="shared" si="735"/>
        <v>261.57915165563276</v>
      </c>
      <c r="LQ109" s="287" t="str">
        <f t="shared" si="735"/>
        <v xml:space="preserve"> </v>
      </c>
      <c r="LR109" s="287" t="str">
        <f t="shared" si="735"/>
        <v xml:space="preserve"> </v>
      </c>
      <c r="LS109" s="287">
        <f t="shared" si="735"/>
        <v>616.75696997428167</v>
      </c>
      <c r="LT109" s="287">
        <f t="shared" ref="LT109:MP109" si="736">IF(LT72&gt;0,IF(LT91&lt;&gt;" ",LT72/LT91," ")," ")</f>
        <v>401.60417662875199</v>
      </c>
      <c r="LU109" s="287" t="str">
        <f t="shared" si="736"/>
        <v xml:space="preserve"> </v>
      </c>
      <c r="LV109" s="287" t="str">
        <f t="shared" si="736"/>
        <v xml:space="preserve"> </v>
      </c>
      <c r="LW109" s="287">
        <f t="shared" si="736"/>
        <v>501.09795901965072</v>
      </c>
      <c r="LX109" s="287">
        <f t="shared" si="736"/>
        <v>403.05601094021597</v>
      </c>
      <c r="LY109" s="287" t="str">
        <f t="shared" si="736"/>
        <v xml:space="preserve"> </v>
      </c>
      <c r="LZ109" s="287">
        <f t="shared" si="736"/>
        <v>1110.2896915450638</v>
      </c>
      <c r="MA109" s="287">
        <f t="shared" si="736"/>
        <v>254.06208360437714</v>
      </c>
      <c r="MB109" s="287" t="str">
        <f t="shared" si="736"/>
        <v xml:space="preserve"> </v>
      </c>
      <c r="MC109" s="287">
        <f t="shared" si="736"/>
        <v>540.80336118934395</v>
      </c>
      <c r="MD109" s="287" t="str">
        <f t="shared" si="736"/>
        <v xml:space="preserve"> </v>
      </c>
      <c r="ME109" s="287" t="str">
        <f t="shared" si="736"/>
        <v xml:space="preserve"> </v>
      </c>
      <c r="MF109" s="287" t="str">
        <f t="shared" si="736"/>
        <v xml:space="preserve"> </v>
      </c>
      <c r="MG109" s="287" t="str">
        <f t="shared" si="736"/>
        <v xml:space="preserve"> </v>
      </c>
      <c r="MH109" s="287" t="str">
        <f t="shared" si="736"/>
        <v xml:space="preserve"> </v>
      </c>
      <c r="MI109" s="287">
        <f t="shared" si="736"/>
        <v>313.39093383832409</v>
      </c>
      <c r="MJ109" s="287" t="str">
        <f t="shared" si="736"/>
        <v xml:space="preserve"> </v>
      </c>
      <c r="MK109" s="287">
        <f t="shared" si="736"/>
        <v>362.2840885386662</v>
      </c>
      <c r="ML109" s="287">
        <f t="shared" si="736"/>
        <v>899.03603466626112</v>
      </c>
      <c r="MM109" s="287">
        <f t="shared" si="736"/>
        <v>323.07692307692309</v>
      </c>
      <c r="MN109" s="287" t="str">
        <f t="shared" si="736"/>
        <v xml:space="preserve"> </v>
      </c>
      <c r="MO109" s="287" t="str">
        <f t="shared" si="736"/>
        <v xml:space="preserve"> </v>
      </c>
      <c r="MP109" s="287">
        <f t="shared" si="736"/>
        <v>740.6203356196886</v>
      </c>
      <c r="MR109" s="346">
        <f t="shared" si="50"/>
        <v>77.556806469515578</v>
      </c>
      <c r="MS109" s="346">
        <f t="shared" si="51"/>
        <v>2020.4808407277053</v>
      </c>
      <c r="MT109" s="286">
        <f t="shared" si="52"/>
        <v>352.33220103642361</v>
      </c>
      <c r="MU109" s="772">
        <f t="shared" si="53"/>
        <v>171</v>
      </c>
    </row>
    <row r="110" spans="1:359" s="99" customFormat="1" ht="29" x14ac:dyDescent="0.35">
      <c r="A110" s="101" t="s">
        <v>269</v>
      </c>
      <c r="B110" s="102"/>
      <c r="C110" s="102" t="s">
        <v>4</v>
      </c>
      <c r="D110" s="69" t="s">
        <v>230</v>
      </c>
      <c r="E110" s="286">
        <f t="shared" si="15"/>
        <v>808.4037519206654</v>
      </c>
      <c r="F110" s="352"/>
      <c r="G110" s="728">
        <f t="shared" ref="G110:M110" si="737">IF(G72&gt;0,IF(G31&gt;0,G72/G31*1000," ")," ")</f>
        <v>586.17550311330274</v>
      </c>
      <c r="H110" s="909">
        <f t="shared" ref="H110" si="738">IF(H72&gt;0,IF(H31&gt;0,H72/H31*1000," ")," ")</f>
        <v>104.61538461538461</v>
      </c>
      <c r="I110" s="858">
        <f t="shared" ref="I110" si="739">IF(I72&gt;0,IF(I31&gt;0,I72/I31*1000," ")," ")</f>
        <v>396.11079491557575</v>
      </c>
      <c r="J110" s="774" t="str">
        <f t="shared" ref="J110:L110" si="740">IF(J72&gt;0,IF(J31&gt;0,J72/J31*1000," ")," ")</f>
        <v xml:space="preserve"> </v>
      </c>
      <c r="K110" s="774">
        <f t="shared" ref="K110" si="741">IF(K72&gt;0,IF(K31&gt;0,K72/K31*1000," ")," ")</f>
        <v>1375.305853566723</v>
      </c>
      <c r="L110" s="774">
        <f t="shared" si="740"/>
        <v>808.09539086728682</v>
      </c>
      <c r="M110" s="728">
        <f t="shared" si="737"/>
        <v>440.12005294260206</v>
      </c>
      <c r="N110" s="728">
        <f t="shared" ref="N110:Y110" si="742">IF(N72&gt;0,IF(N31&gt;0,N72/N31*1000," ")," ")</f>
        <v>2216.8788307402169</v>
      </c>
      <c r="O110" s="774">
        <f t="shared" ref="O110:Q110" si="743">IF(O72&gt;0,IF(O31&gt;0,O72/O31*1000," ")," ")</f>
        <v>567.05560357245758</v>
      </c>
      <c r="P110" s="858">
        <f t="shared" si="743"/>
        <v>326.84084336455993</v>
      </c>
      <c r="Q110" s="858">
        <f t="shared" si="743"/>
        <v>856.92599620493354</v>
      </c>
      <c r="R110" s="858">
        <f t="shared" ref="R110" si="744">IF(R72&gt;0,IF(R31&gt;0,R72/R31*1000," ")," ")</f>
        <v>2508.4514044245589</v>
      </c>
      <c r="S110" s="728" t="str">
        <f t="shared" ref="S110" si="745">IF(S72&gt;0,IF(S31&gt;0,S72/S31*1000," ")," ")</f>
        <v xml:space="preserve"> </v>
      </c>
      <c r="T110" s="728">
        <f t="shared" si="742"/>
        <v>351.9221686387591</v>
      </c>
      <c r="U110" s="858"/>
      <c r="V110" s="686">
        <f t="shared" si="742"/>
        <v>428.32668517353648</v>
      </c>
      <c r="W110" s="812">
        <f t="shared" ref="W110" si="746">IF(W72&gt;0,IF(W31&gt;0,W72/W31*1000," ")," ")</f>
        <v>1988.0274322910611</v>
      </c>
      <c r="X110" s="671">
        <f t="shared" si="742"/>
        <v>1046.3859357367701</v>
      </c>
      <c r="Y110" s="728">
        <f t="shared" si="742"/>
        <v>610.80412371134014</v>
      </c>
      <c r="Z110" s="728">
        <f t="shared" ref="Z110:AB110" si="747">IF(Z72&gt;0,IF(Z31&gt;0,Z72/Z31*1000," ")," ")</f>
        <v>1532.6487887548599</v>
      </c>
      <c r="AA110" s="774" t="str">
        <f t="shared" si="747"/>
        <v xml:space="preserve"> </v>
      </c>
      <c r="AB110" s="909">
        <f t="shared" si="747"/>
        <v>225.31034482758622</v>
      </c>
      <c r="AC110" s="801">
        <f t="shared" ref="AC110" si="748">IF(AC72&gt;0,IF(AC31&gt;0,AC72/AC31*1000," ")," ")</f>
        <v>557.75990742234205</v>
      </c>
      <c r="AD110" s="287" t="str">
        <f t="shared" ref="AD110:BQ110" si="749">IF(AD72&gt;0,IF(AD31&gt;0,AD72/AD31*1000," ")," ")</f>
        <v xml:space="preserve"> </v>
      </c>
      <c r="AE110" s="502">
        <f t="shared" ref="AE110:AH110" si="750">IF(AE72&gt;0,IF(AE31&gt;0,AE72/AE31*1000," ")," ")</f>
        <v>431.89950513894178</v>
      </c>
      <c r="AF110" s="686" t="str">
        <f>IF(AF72&gt;0,IF(AF31&gt;0,AF72/AF31*1000," ")," ")</f>
        <v xml:space="preserve"> </v>
      </c>
      <c r="AG110" s="774" t="str">
        <f t="shared" ref="AG110" si="751">IF(AG72&gt;0,IF(AG31&gt;0,AG72/AG31*1000," ")," ")</f>
        <v xml:space="preserve"> </v>
      </c>
      <c r="AH110" s="658">
        <f t="shared" si="750"/>
        <v>1215.383650166259</v>
      </c>
      <c r="AI110" s="427" t="str">
        <f t="shared" ref="AI110:AJ110" si="752">IF(AI72&gt;0,IF(AI31&gt;0,AI72/AI31*1000," ")," ")</f>
        <v xml:space="preserve"> </v>
      </c>
      <c r="AJ110" s="502" t="str">
        <f t="shared" si="752"/>
        <v xml:space="preserve"> </v>
      </c>
      <c r="AK110" s="728">
        <f>IF(AK72&gt;0,IF(AK31&gt;0,AK72/AK31*1000," ")," ")</f>
        <v>461.99419123542134</v>
      </c>
      <c r="AL110" s="287">
        <f t="shared" si="749"/>
        <v>2078.7270415990884</v>
      </c>
      <c r="AM110" s="427" t="str">
        <f t="shared" ref="AM110:AR110" si="753">IF(AM72&gt;0,IF(AM31&gt;0,AM72/AM31*1000," ")," ")</f>
        <v xml:space="preserve"> </v>
      </c>
      <c r="AN110" s="502">
        <f t="shared" si="753"/>
        <v>334.75196169703418</v>
      </c>
      <c r="AO110" s="588">
        <f t="shared" ref="AO110:AP110" si="754">IF(AO72&gt;0,IF(AO31&gt;0,AO72/AO31*1000," ")," ")</f>
        <v>629.72085385878484</v>
      </c>
      <c r="AP110" s="858">
        <f t="shared" si="754"/>
        <v>443.74571859158789</v>
      </c>
      <c r="AQ110" s="427">
        <f t="shared" ref="AQ110" si="755">IF(AQ72&gt;0,IF(AQ31&gt;0,AQ72/AQ31*1000," ")," ")</f>
        <v>706.45186175684012</v>
      </c>
      <c r="AR110" s="427">
        <f t="shared" si="753"/>
        <v>890.03601440576233</v>
      </c>
      <c r="AS110" s="564">
        <f>IF(AS72&gt;0,IF(AS31&gt;0,AS72/AS31*1000," ")," ")</f>
        <v>879.2823874417802</v>
      </c>
      <c r="AT110" s="427" t="str">
        <f t="shared" ref="AT110:AU110" si="756">IF(AT72&gt;0,IF(AT31&gt;0,AT72/AT31*1000," ")," ")</f>
        <v xml:space="preserve"> </v>
      </c>
      <c r="AU110" s="642">
        <f t="shared" si="756"/>
        <v>1242.3251132360342</v>
      </c>
      <c r="AV110" s="564">
        <f t="shared" ref="AV110:AX110" si="757">IF(AV72&gt;0,IF(AV31&gt;0,AV72/AV31*1000," ")," ")</f>
        <v>598.25401461668491</v>
      </c>
      <c r="AW110" s="728">
        <f t="shared" si="757"/>
        <v>316.10628033491213</v>
      </c>
      <c r="AX110" s="728">
        <f t="shared" si="757"/>
        <v>611.20806498764205</v>
      </c>
      <c r="AY110" s="459">
        <f t="shared" si="749"/>
        <v>430.39359698681733</v>
      </c>
      <c r="AZ110" s="537">
        <f t="shared" ref="AZ110" si="758">IF(AZ72&gt;0,IF(AZ31&gt;0,AZ72/AZ31*1000," ")," ")</f>
        <v>2066.5802498232383</v>
      </c>
      <c r="BA110" s="287">
        <f t="shared" si="749"/>
        <v>593.40376191703172</v>
      </c>
      <c r="BB110" s="287">
        <f t="shared" si="749"/>
        <v>577.55665049376876</v>
      </c>
      <c r="BC110" s="427">
        <f t="shared" ref="BC110:BF110" si="759">IF(BC72&gt;0,IF(BC31&gt;0,BC72/BC31*1000," ")," ")</f>
        <v>1095.9937310216476</v>
      </c>
      <c r="BD110" s="671" t="str">
        <f t="shared" ref="BD110" si="760">IF(BD72&gt;0,IF(BD31&gt;0,BD72/BD31*1000," ")," ")</f>
        <v xml:space="preserve"> </v>
      </c>
      <c r="BE110" s="502">
        <f t="shared" si="759"/>
        <v>564.1289349631445</v>
      </c>
      <c r="BF110" s="774" t="str">
        <f t="shared" si="759"/>
        <v xml:space="preserve"> </v>
      </c>
      <c r="BG110" s="287">
        <f t="shared" si="749"/>
        <v>418.67495171718866</v>
      </c>
      <c r="BH110" s="287" t="str">
        <f t="shared" si="749"/>
        <v xml:space="preserve"> </v>
      </c>
      <c r="BI110" s="287" t="str">
        <f t="shared" si="749"/>
        <v xml:space="preserve"> </v>
      </c>
      <c r="BJ110" s="287" t="str">
        <f t="shared" si="749"/>
        <v xml:space="preserve"> </v>
      </c>
      <c r="BK110" s="287">
        <f t="shared" si="749"/>
        <v>476.78638990130435</v>
      </c>
      <c r="BL110" s="287" t="str">
        <f t="shared" si="749"/>
        <v xml:space="preserve"> </v>
      </c>
      <c r="BM110" s="287" t="str">
        <f t="shared" si="749"/>
        <v xml:space="preserve"> </v>
      </c>
      <c r="BN110" s="287">
        <f t="shared" si="749"/>
        <v>345.11034001697197</v>
      </c>
      <c r="BO110" s="287">
        <f t="shared" si="749"/>
        <v>459.5611044509966</v>
      </c>
      <c r="BP110" s="858">
        <f t="shared" si="749"/>
        <v>343.84424778761064</v>
      </c>
      <c r="BQ110" s="287" t="str">
        <f t="shared" si="749"/>
        <v xml:space="preserve"> </v>
      </c>
      <c r="BR110" s="427" t="str">
        <f t="shared" ref="BR110" si="761">IF(BR72&gt;0,IF(BR31&gt;0,BR72/BR31*1000," ")," ")</f>
        <v xml:space="preserve"> </v>
      </c>
      <c r="BS110" s="287">
        <f t="shared" ref="BS110:EH110" si="762">IF(BS72&gt;0,IF(BS31&gt;0,BS72/BS31*1000," ")," ")</f>
        <v>948.29764956493477</v>
      </c>
      <c r="BT110" s="287" t="str">
        <f t="shared" si="762"/>
        <v xml:space="preserve"> </v>
      </c>
      <c r="BU110" s="287" t="str">
        <f t="shared" si="762"/>
        <v xml:space="preserve"> </v>
      </c>
      <c r="BV110" s="427" t="str">
        <f t="shared" ref="BV110" si="763">IF(BV72&gt;0,IF(BV31&gt;0,BV72/BV31*1000," ")," ")</f>
        <v xml:space="preserve"> </v>
      </c>
      <c r="BW110" s="287" t="str">
        <f t="shared" si="762"/>
        <v xml:space="preserve"> </v>
      </c>
      <c r="BX110" s="287" t="str">
        <f t="shared" si="762"/>
        <v xml:space="preserve"> </v>
      </c>
      <c r="BY110" s="287">
        <f t="shared" si="762"/>
        <v>668.16294776556117</v>
      </c>
      <c r="BZ110" s="287" t="str">
        <f t="shared" si="762"/>
        <v xml:space="preserve"> </v>
      </c>
      <c r="CA110" s="287">
        <f t="shared" si="762"/>
        <v>223.41311445945541</v>
      </c>
      <c r="CB110" s="287">
        <f t="shared" si="762"/>
        <v>526.48056352726326</v>
      </c>
      <c r="CC110" s="287" t="str">
        <f t="shared" si="762"/>
        <v xml:space="preserve"> </v>
      </c>
      <c r="CD110" s="287" t="str">
        <f t="shared" si="762"/>
        <v xml:space="preserve"> </v>
      </c>
      <c r="CE110" s="287" t="str">
        <f t="shared" si="762"/>
        <v xml:space="preserve"> </v>
      </c>
      <c r="CF110" s="564">
        <f>IF(CF72&gt;0,IF(CF31&gt;0,CF72/CF31*1000," ")," ")</f>
        <v>596.07561167792198</v>
      </c>
      <c r="CG110" s="287" t="str">
        <f t="shared" si="762"/>
        <v xml:space="preserve"> </v>
      </c>
      <c r="CH110" s="287">
        <f t="shared" si="762"/>
        <v>672.11262709655</v>
      </c>
      <c r="CI110" s="427">
        <f t="shared" si="762"/>
        <v>426.99260265894031</v>
      </c>
      <c r="CJ110" s="287">
        <f t="shared" si="762"/>
        <v>896.13730297162363</v>
      </c>
      <c r="CK110" s="287" t="str">
        <f t="shared" si="762"/>
        <v xml:space="preserve"> </v>
      </c>
      <c r="CL110" s="287">
        <f t="shared" si="762"/>
        <v>559.32088887387636</v>
      </c>
      <c r="CM110" s="287" t="str">
        <f t="shared" si="762"/>
        <v xml:space="preserve"> </v>
      </c>
      <c r="CN110" s="287" t="str">
        <f t="shared" si="762"/>
        <v xml:space="preserve"> </v>
      </c>
      <c r="CO110" s="287" t="str">
        <f t="shared" si="762"/>
        <v xml:space="preserve"> </v>
      </c>
      <c r="CP110" s="287" t="str">
        <f t="shared" si="762"/>
        <v xml:space="preserve"> </v>
      </c>
      <c r="CQ110" s="499">
        <f t="shared" ref="CQ110" si="764">IF(CQ72&gt;0,IF(CQ31&gt;0,CQ72/CQ31*1000," ")," ")</f>
        <v>555.25923326607597</v>
      </c>
      <c r="CR110" s="287" t="str">
        <f t="shared" si="762"/>
        <v xml:space="preserve"> </v>
      </c>
      <c r="CS110" s="287">
        <f t="shared" si="762"/>
        <v>849.83534577387491</v>
      </c>
      <c r="CT110" s="287">
        <f t="shared" si="762"/>
        <v>406.37714115031355</v>
      </c>
      <c r="CU110" s="287" t="str">
        <f t="shared" si="762"/>
        <v xml:space="preserve"> </v>
      </c>
      <c r="CV110" s="774" t="str">
        <f t="shared" si="762"/>
        <v xml:space="preserve"> </v>
      </c>
      <c r="CW110" s="287">
        <f t="shared" si="762"/>
        <v>727.49013167372573</v>
      </c>
      <c r="CX110" s="287">
        <f t="shared" si="762"/>
        <v>1351.9742633524866</v>
      </c>
      <c r="CY110" s="287" t="str">
        <f t="shared" si="762"/>
        <v xml:space="preserve"> </v>
      </c>
      <c r="CZ110" s="287">
        <f t="shared" si="762"/>
        <v>647.68997727846499</v>
      </c>
      <c r="DA110" s="287" t="str">
        <f t="shared" si="762"/>
        <v xml:space="preserve"> </v>
      </c>
      <c r="DB110" s="287">
        <f t="shared" si="762"/>
        <v>645.79518895704496</v>
      </c>
      <c r="DC110" s="287">
        <f t="shared" si="762"/>
        <v>471.01609876170625</v>
      </c>
      <c r="DD110" s="287">
        <f t="shared" si="762"/>
        <v>2519.5688309071675</v>
      </c>
      <c r="DE110" s="287">
        <f t="shared" si="762"/>
        <v>804.26016830294532</v>
      </c>
      <c r="DF110" s="287">
        <f t="shared" si="762"/>
        <v>401.87935684232508</v>
      </c>
      <c r="DG110" s="858">
        <f t="shared" ref="DG110" si="765">IF(DG72&gt;0,IF(DG31&gt;0,DG72/DG31*1000," ")," ")</f>
        <v>407.35824009102976</v>
      </c>
      <c r="DH110" s="287" t="str">
        <f t="shared" si="762"/>
        <v xml:space="preserve"> </v>
      </c>
      <c r="DI110" s="287" t="str">
        <f t="shared" si="762"/>
        <v xml:space="preserve"> </v>
      </c>
      <c r="DJ110" s="287" t="str">
        <f t="shared" si="762"/>
        <v xml:space="preserve"> </v>
      </c>
      <c r="DK110" s="287" t="str">
        <f t="shared" si="762"/>
        <v xml:space="preserve"> </v>
      </c>
      <c r="DL110" s="287">
        <f t="shared" si="762"/>
        <v>611.13005207041908</v>
      </c>
      <c r="DM110" s="287">
        <f t="shared" si="762"/>
        <v>449.6831033779651</v>
      </c>
      <c r="DN110" s="287">
        <f t="shared" si="762"/>
        <v>1252.8868998287198</v>
      </c>
      <c r="DO110" s="287">
        <f t="shared" si="762"/>
        <v>356.20437956204381</v>
      </c>
      <c r="DP110" s="287">
        <f t="shared" si="762"/>
        <v>776.3429155740273</v>
      </c>
      <c r="DQ110" s="287">
        <f t="shared" si="762"/>
        <v>1260.4903347477605</v>
      </c>
      <c r="DR110" s="287">
        <f t="shared" si="762"/>
        <v>2458.1158339547601</v>
      </c>
      <c r="DS110" s="287">
        <f t="shared" si="762"/>
        <v>690.07554945054949</v>
      </c>
      <c r="DT110" s="287">
        <f t="shared" si="762"/>
        <v>59.133442450819928</v>
      </c>
      <c r="DU110" s="287" t="str">
        <f t="shared" si="762"/>
        <v xml:space="preserve"> </v>
      </c>
      <c r="DV110" s="287">
        <f t="shared" si="762"/>
        <v>541.49615194703472</v>
      </c>
      <c r="DW110" s="287">
        <f t="shared" si="762"/>
        <v>371.85581539784533</v>
      </c>
      <c r="DX110" s="287">
        <f t="shared" si="762"/>
        <v>299.04541998704696</v>
      </c>
      <c r="DY110" s="287" t="str">
        <f t="shared" si="762"/>
        <v xml:space="preserve"> </v>
      </c>
      <c r="DZ110" s="287">
        <f t="shared" si="762"/>
        <v>125.99673994449095</v>
      </c>
      <c r="EA110" s="287">
        <f t="shared" si="762"/>
        <v>192.91227219460944</v>
      </c>
      <c r="EB110" s="287">
        <f t="shared" si="762"/>
        <v>779.07434115641797</v>
      </c>
      <c r="EC110" s="287">
        <f t="shared" si="762"/>
        <v>1101.2077294685992</v>
      </c>
      <c r="ED110" s="287">
        <f t="shared" si="762"/>
        <v>612.62442293397055</v>
      </c>
      <c r="EE110" s="287">
        <f t="shared" si="762"/>
        <v>3105.956647892132</v>
      </c>
      <c r="EF110" s="287" t="str">
        <f t="shared" si="762"/>
        <v xml:space="preserve"> </v>
      </c>
      <c r="EG110" s="287" t="str">
        <f t="shared" si="762"/>
        <v xml:space="preserve"> </v>
      </c>
      <c r="EH110" s="287">
        <f t="shared" si="762"/>
        <v>478.19484605452203</v>
      </c>
      <c r="EI110" s="287">
        <f t="shared" ref="EI110:GU110" si="766">IF(EI72&gt;0,IF(EI31&gt;0,EI72/EI31*1000," ")," ")</f>
        <v>1259.328141346042</v>
      </c>
      <c r="EJ110" s="287" t="str">
        <f t="shared" si="766"/>
        <v xml:space="preserve"> </v>
      </c>
      <c r="EK110" s="287">
        <f t="shared" si="766"/>
        <v>926.08330361950516</v>
      </c>
      <c r="EL110" s="287">
        <f t="shared" si="766"/>
        <v>642.85018032946687</v>
      </c>
      <c r="EM110" s="287">
        <f t="shared" si="766"/>
        <v>1014.6971201588877</v>
      </c>
      <c r="EN110" s="287" t="str">
        <f t="shared" si="766"/>
        <v xml:space="preserve"> </v>
      </c>
      <c r="EO110" s="287" t="str">
        <f t="shared" si="766"/>
        <v xml:space="preserve"> </v>
      </c>
      <c r="EP110" s="287" t="str">
        <f t="shared" si="766"/>
        <v xml:space="preserve"> </v>
      </c>
      <c r="EQ110" s="287" t="str">
        <f t="shared" si="766"/>
        <v xml:space="preserve"> </v>
      </c>
      <c r="ER110" s="287">
        <f t="shared" si="766"/>
        <v>561.6701809671664</v>
      </c>
      <c r="ES110" s="287">
        <f t="shared" si="766"/>
        <v>960.19814923113961</v>
      </c>
      <c r="ET110" s="287" t="str">
        <f t="shared" si="766"/>
        <v xml:space="preserve"> </v>
      </c>
      <c r="EU110" s="287">
        <f t="shared" si="766"/>
        <v>405.87818696883852</v>
      </c>
      <c r="EV110" s="287">
        <f t="shared" si="766"/>
        <v>1095.858804969434</v>
      </c>
      <c r="EW110" s="287">
        <f t="shared" si="766"/>
        <v>404.67771035725389</v>
      </c>
      <c r="EX110" s="287">
        <f t="shared" si="766"/>
        <v>1684.3877796487852</v>
      </c>
      <c r="EY110" s="287" t="str">
        <f t="shared" si="766"/>
        <v xml:space="preserve"> </v>
      </c>
      <c r="EZ110" s="774" t="str">
        <f t="shared" ref="EZ110" si="767">IF(EZ72&gt;0,IF(EZ31&gt;0,EZ72/EZ31*1000," ")," ")</f>
        <v xml:space="preserve"> </v>
      </c>
      <c r="FA110" s="287">
        <f t="shared" si="766"/>
        <v>685.71181606016069</v>
      </c>
      <c r="FB110" s="287">
        <f t="shared" si="766"/>
        <v>790.59328649492591</v>
      </c>
      <c r="FC110" s="287" t="str">
        <f t="shared" si="766"/>
        <v xml:space="preserve"> </v>
      </c>
      <c r="FD110" s="287" t="str">
        <f t="shared" si="766"/>
        <v xml:space="preserve"> </v>
      </c>
      <c r="FE110" s="287">
        <f t="shared" si="766"/>
        <v>680.19439535470838</v>
      </c>
      <c r="FF110" s="287" t="str">
        <f t="shared" si="766"/>
        <v xml:space="preserve"> </v>
      </c>
      <c r="FG110" s="287">
        <f t="shared" si="766"/>
        <v>656.18796909210175</v>
      </c>
      <c r="FH110" s="287">
        <f t="shared" si="766"/>
        <v>465.43982594574993</v>
      </c>
      <c r="FI110" s="287" t="str">
        <f t="shared" si="766"/>
        <v xml:space="preserve"> </v>
      </c>
      <c r="FJ110" s="287">
        <f t="shared" si="766"/>
        <v>836.03611500701254</v>
      </c>
      <c r="FK110" s="287" t="str">
        <f t="shared" si="766"/>
        <v xml:space="preserve"> </v>
      </c>
      <c r="FL110" s="287" t="str">
        <f t="shared" si="766"/>
        <v xml:space="preserve"> </v>
      </c>
      <c r="FM110" s="287">
        <f t="shared" si="766"/>
        <v>400.66952963852162</v>
      </c>
      <c r="FN110" s="287">
        <f t="shared" si="766"/>
        <v>314.64607464607462</v>
      </c>
      <c r="FO110" s="287">
        <f t="shared" si="766"/>
        <v>722.91074010166494</v>
      </c>
      <c r="FP110" s="287">
        <f t="shared" si="766"/>
        <v>577.98606104301848</v>
      </c>
      <c r="FQ110" s="287" t="str">
        <f t="shared" si="766"/>
        <v xml:space="preserve"> </v>
      </c>
      <c r="FR110" s="287" t="str">
        <f t="shared" si="766"/>
        <v xml:space="preserve"> </v>
      </c>
      <c r="FS110" s="287">
        <f t="shared" si="766"/>
        <v>1089.3897577430237</v>
      </c>
      <c r="FT110" s="287" t="str">
        <f t="shared" si="766"/>
        <v xml:space="preserve"> </v>
      </c>
      <c r="FU110" s="287">
        <f t="shared" si="766"/>
        <v>839.15373244641535</v>
      </c>
      <c r="FV110" s="287">
        <f t="shared" si="766"/>
        <v>604.51276965038437</v>
      </c>
      <c r="FW110" s="287">
        <f t="shared" si="766"/>
        <v>1083.5405271009449</v>
      </c>
      <c r="FX110" s="287">
        <f t="shared" si="766"/>
        <v>395.21348925754688</v>
      </c>
      <c r="FY110" s="287">
        <f t="shared" si="766"/>
        <v>606.1218645238456</v>
      </c>
      <c r="FZ110" s="287" t="str">
        <f t="shared" si="766"/>
        <v xml:space="preserve"> </v>
      </c>
      <c r="GA110" s="287">
        <f t="shared" si="766"/>
        <v>1011.5663971495135</v>
      </c>
      <c r="GB110" s="287" t="str">
        <f t="shared" si="766"/>
        <v xml:space="preserve"> </v>
      </c>
      <c r="GC110" s="287">
        <f t="shared" si="766"/>
        <v>1522.1227939348744</v>
      </c>
      <c r="GD110" s="287">
        <f t="shared" si="766"/>
        <v>711.97688887595234</v>
      </c>
      <c r="GE110" s="287">
        <f t="shared" si="766"/>
        <v>360.36508183251539</v>
      </c>
      <c r="GF110" s="287">
        <f t="shared" si="766"/>
        <v>833.79999619050727</v>
      </c>
      <c r="GG110" s="287">
        <f t="shared" si="766"/>
        <v>457.89838282015143</v>
      </c>
      <c r="GH110" s="287">
        <f t="shared" si="766"/>
        <v>793.69345745378257</v>
      </c>
      <c r="GI110" s="287">
        <f t="shared" si="766"/>
        <v>1093.3919944789509</v>
      </c>
      <c r="GJ110" s="287">
        <f t="shared" si="766"/>
        <v>595.496667811527</v>
      </c>
      <c r="GK110" s="287" t="str">
        <f t="shared" si="766"/>
        <v xml:space="preserve"> </v>
      </c>
      <c r="GL110" s="287">
        <f t="shared" si="766"/>
        <v>2131.5412186379931</v>
      </c>
      <c r="GM110" s="287" t="str">
        <f t="shared" si="766"/>
        <v xml:space="preserve"> </v>
      </c>
      <c r="GN110" s="287" t="str">
        <f t="shared" si="766"/>
        <v xml:space="preserve"> </v>
      </c>
      <c r="GO110" s="287">
        <f t="shared" si="766"/>
        <v>478.18393221940681</v>
      </c>
      <c r="GP110" s="287">
        <f t="shared" si="766"/>
        <v>1196.9080553295362</v>
      </c>
      <c r="GQ110" s="287" t="str">
        <f t="shared" si="766"/>
        <v xml:space="preserve"> </v>
      </c>
      <c r="GR110" s="287">
        <f t="shared" si="766"/>
        <v>869.50388266679749</v>
      </c>
      <c r="GS110" s="287">
        <f t="shared" si="766"/>
        <v>1150.8909309948729</v>
      </c>
      <c r="GT110" s="287" t="str">
        <f t="shared" si="766"/>
        <v xml:space="preserve"> </v>
      </c>
      <c r="GU110" s="287">
        <f t="shared" si="766"/>
        <v>342.37786023500308</v>
      </c>
      <c r="GV110" s="287">
        <f t="shared" ref="GV110:JG110" si="768">IF(GV72&gt;0,IF(GV31&gt;0,GV72/GV31*1000," ")," ")</f>
        <v>958.09523809523807</v>
      </c>
      <c r="GW110" s="287">
        <f t="shared" si="768"/>
        <v>765.66058796023947</v>
      </c>
      <c r="GX110" s="287">
        <f t="shared" si="768"/>
        <v>308.54544132733423</v>
      </c>
      <c r="GY110" s="287" t="str">
        <f t="shared" si="768"/>
        <v xml:space="preserve"> </v>
      </c>
      <c r="GZ110" s="287" t="str">
        <f t="shared" si="768"/>
        <v xml:space="preserve"> </v>
      </c>
      <c r="HA110" s="287" t="str">
        <f t="shared" si="768"/>
        <v xml:space="preserve"> </v>
      </c>
      <c r="HB110" s="287" t="str">
        <f t="shared" si="768"/>
        <v xml:space="preserve"> </v>
      </c>
      <c r="HC110" s="287" t="str">
        <f t="shared" si="768"/>
        <v xml:space="preserve"> </v>
      </c>
      <c r="HD110" s="287">
        <f t="shared" si="768"/>
        <v>565.54874893934061</v>
      </c>
      <c r="HE110" s="287">
        <f t="shared" si="768"/>
        <v>2604.5645728469972</v>
      </c>
      <c r="HF110" s="287">
        <f t="shared" si="768"/>
        <v>1681.3111141716017</v>
      </c>
      <c r="HG110" s="287">
        <f t="shared" si="768"/>
        <v>441.1601339077958</v>
      </c>
      <c r="HH110" s="287">
        <f t="shared" si="768"/>
        <v>641.1473087818697</v>
      </c>
      <c r="HI110" s="287" t="str">
        <f t="shared" si="768"/>
        <v xml:space="preserve"> </v>
      </c>
      <c r="HJ110" s="287">
        <f t="shared" si="768"/>
        <v>1031.3744823506213</v>
      </c>
      <c r="HK110" s="287" t="str">
        <f t="shared" si="768"/>
        <v xml:space="preserve"> </v>
      </c>
      <c r="HL110" s="287" t="str">
        <f t="shared" si="768"/>
        <v xml:space="preserve"> </v>
      </c>
      <c r="HM110" s="287" t="str">
        <f t="shared" si="768"/>
        <v xml:space="preserve"> </v>
      </c>
      <c r="HN110" s="287">
        <f t="shared" si="768"/>
        <v>969.01522295567827</v>
      </c>
      <c r="HO110" s="287">
        <f t="shared" si="768"/>
        <v>3234.3919036817306</v>
      </c>
      <c r="HP110" s="287">
        <f t="shared" si="768"/>
        <v>420.23876340213764</v>
      </c>
      <c r="HQ110" s="287">
        <f t="shared" si="768"/>
        <v>667.04707560627674</v>
      </c>
      <c r="HR110" s="287" t="str">
        <f t="shared" si="768"/>
        <v xml:space="preserve"> </v>
      </c>
      <c r="HS110" s="287">
        <f t="shared" si="768"/>
        <v>82.763638523446076</v>
      </c>
      <c r="HT110" s="287" t="str">
        <f t="shared" si="768"/>
        <v xml:space="preserve"> </v>
      </c>
      <c r="HU110" s="287" t="str">
        <f t="shared" si="768"/>
        <v xml:space="preserve"> </v>
      </c>
      <c r="HV110" s="287">
        <f t="shared" si="768"/>
        <v>971.76608797807069</v>
      </c>
      <c r="HW110" s="287">
        <f t="shared" si="768"/>
        <v>805.5775577557755</v>
      </c>
      <c r="HX110" s="287" t="str">
        <f t="shared" si="768"/>
        <v xml:space="preserve"> </v>
      </c>
      <c r="HY110" s="287">
        <f t="shared" si="768"/>
        <v>430.7258632840028</v>
      </c>
      <c r="HZ110" s="287" t="str">
        <f t="shared" si="768"/>
        <v xml:space="preserve"> </v>
      </c>
      <c r="IA110" s="287" t="str">
        <f t="shared" si="768"/>
        <v xml:space="preserve"> </v>
      </c>
      <c r="IB110" s="287">
        <f t="shared" si="768"/>
        <v>622.4749483060283</v>
      </c>
      <c r="IC110" s="287" t="str">
        <f t="shared" si="768"/>
        <v xml:space="preserve"> </v>
      </c>
      <c r="ID110" s="287">
        <f t="shared" si="768"/>
        <v>480.70769809900241</v>
      </c>
      <c r="IE110" s="287" t="str">
        <f t="shared" si="768"/>
        <v xml:space="preserve"> </v>
      </c>
      <c r="IF110" s="287">
        <f t="shared" si="768"/>
        <v>656.19535458800669</v>
      </c>
      <c r="IG110" s="287" t="str">
        <f t="shared" si="768"/>
        <v xml:space="preserve"> </v>
      </c>
      <c r="IH110" s="287">
        <f t="shared" si="768"/>
        <v>539.11572922256369</v>
      </c>
      <c r="II110" s="287">
        <f t="shared" si="768"/>
        <v>931.41927886502549</v>
      </c>
      <c r="IJ110" s="287">
        <f t="shared" si="768"/>
        <v>870.38280725319009</v>
      </c>
      <c r="IK110" s="287">
        <f t="shared" si="768"/>
        <v>476.99072119428769</v>
      </c>
      <c r="IL110" s="287">
        <f t="shared" si="768"/>
        <v>716.41565506472568</v>
      </c>
      <c r="IM110" s="287">
        <f t="shared" si="768"/>
        <v>392</v>
      </c>
      <c r="IN110" s="287">
        <f t="shared" si="768"/>
        <v>234.90310950878774</v>
      </c>
      <c r="IO110" s="287" t="str">
        <f t="shared" si="768"/>
        <v xml:space="preserve"> </v>
      </c>
      <c r="IP110" s="287" t="str">
        <f t="shared" si="768"/>
        <v xml:space="preserve"> </v>
      </c>
      <c r="IQ110" s="287" t="str">
        <f t="shared" si="768"/>
        <v xml:space="preserve"> </v>
      </c>
      <c r="IR110" s="287">
        <f t="shared" si="768"/>
        <v>295.87936419148838</v>
      </c>
      <c r="IS110" s="287" t="str">
        <f t="shared" si="768"/>
        <v xml:space="preserve"> </v>
      </c>
      <c r="IT110" s="287">
        <f t="shared" si="768"/>
        <v>328.56406452342935</v>
      </c>
      <c r="IU110" s="287">
        <f t="shared" si="768"/>
        <v>413.75504710632572</v>
      </c>
      <c r="IV110" s="287">
        <f t="shared" si="768"/>
        <v>412.11936456322189</v>
      </c>
      <c r="IW110" s="287">
        <f t="shared" si="768"/>
        <v>365.93537302583758</v>
      </c>
      <c r="IX110" s="287" t="str">
        <f t="shared" si="768"/>
        <v xml:space="preserve"> </v>
      </c>
      <c r="IY110" s="287" t="str">
        <f t="shared" si="768"/>
        <v xml:space="preserve"> </v>
      </c>
      <c r="IZ110" s="287" t="str">
        <f t="shared" si="768"/>
        <v xml:space="preserve"> </v>
      </c>
      <c r="JA110" s="287">
        <f t="shared" si="768"/>
        <v>1170.4187946884576</v>
      </c>
      <c r="JB110" s="287" t="str">
        <f t="shared" si="768"/>
        <v xml:space="preserve"> </v>
      </c>
      <c r="JC110" s="287" t="str">
        <f t="shared" si="768"/>
        <v xml:space="preserve"> </v>
      </c>
      <c r="JD110" s="287">
        <f t="shared" si="768"/>
        <v>918.65455634294835</v>
      </c>
      <c r="JE110" s="287" t="str">
        <f t="shared" si="768"/>
        <v xml:space="preserve"> </v>
      </c>
      <c r="JF110" s="287" t="str">
        <f t="shared" si="768"/>
        <v xml:space="preserve"> </v>
      </c>
      <c r="JG110" s="287" t="str">
        <f t="shared" si="768"/>
        <v xml:space="preserve"> </v>
      </c>
      <c r="JH110" s="287">
        <f t="shared" ref="JH110:LS110" si="769">IF(JH72&gt;0,IF(JH31&gt;0,JH72/JH31*1000," ")," ")</f>
        <v>1240.2987850235556</v>
      </c>
      <c r="JI110" s="287" t="str">
        <f t="shared" si="769"/>
        <v xml:space="preserve"> </v>
      </c>
      <c r="JJ110" s="287">
        <f t="shared" si="769"/>
        <v>487.69882802909899</v>
      </c>
      <c r="JK110" s="287" t="str">
        <f t="shared" si="769"/>
        <v xml:space="preserve"> </v>
      </c>
      <c r="JL110" s="287">
        <f t="shared" si="769"/>
        <v>313.57638112279136</v>
      </c>
      <c r="JM110" s="287" t="str">
        <f t="shared" si="769"/>
        <v xml:space="preserve"> </v>
      </c>
      <c r="JN110" s="287" t="str">
        <f t="shared" si="769"/>
        <v xml:space="preserve"> </v>
      </c>
      <c r="JO110" s="287" t="str">
        <f t="shared" si="769"/>
        <v xml:space="preserve"> </v>
      </c>
      <c r="JP110" s="287">
        <f t="shared" si="769"/>
        <v>383.60789652825048</v>
      </c>
      <c r="JQ110" s="287">
        <f t="shared" si="769"/>
        <v>576.54570939106054</v>
      </c>
      <c r="JR110" s="287" t="str">
        <f t="shared" si="769"/>
        <v xml:space="preserve"> </v>
      </c>
      <c r="JS110" s="287">
        <f t="shared" si="769"/>
        <v>345.15680705782825</v>
      </c>
      <c r="JT110" s="287">
        <f t="shared" si="769"/>
        <v>657.18571857185714</v>
      </c>
      <c r="JU110" s="287">
        <f t="shared" si="769"/>
        <v>924.34613244296054</v>
      </c>
      <c r="JV110" s="287" t="str">
        <f t="shared" si="769"/>
        <v xml:space="preserve"> </v>
      </c>
      <c r="JW110" s="287">
        <f t="shared" si="769"/>
        <v>1217.0387925657976</v>
      </c>
      <c r="JX110" s="287" t="str">
        <f t="shared" si="769"/>
        <v xml:space="preserve"> </v>
      </c>
      <c r="JY110" s="287">
        <f t="shared" si="769"/>
        <v>786.60270751962378</v>
      </c>
      <c r="JZ110" s="287">
        <f t="shared" si="769"/>
        <v>826.13799977849158</v>
      </c>
      <c r="KA110" s="287">
        <f t="shared" si="769"/>
        <v>370.43337078949929</v>
      </c>
      <c r="KB110" s="287">
        <f t="shared" si="769"/>
        <v>330.71803352714261</v>
      </c>
      <c r="KC110" s="287">
        <f t="shared" si="769"/>
        <v>467.33392255691183</v>
      </c>
      <c r="KD110" s="287" t="str">
        <f t="shared" si="769"/>
        <v xml:space="preserve"> </v>
      </c>
      <c r="KE110" s="287" t="str">
        <f t="shared" si="769"/>
        <v xml:space="preserve"> </v>
      </c>
      <c r="KF110" s="287">
        <f t="shared" si="769"/>
        <v>153.09244791666669</v>
      </c>
      <c r="KG110" s="287">
        <f t="shared" si="769"/>
        <v>1312.3309010412397</v>
      </c>
      <c r="KH110" s="287">
        <f t="shared" si="769"/>
        <v>825.46784021665542</v>
      </c>
      <c r="KI110" s="287" t="str">
        <f t="shared" si="769"/>
        <v xml:space="preserve"> </v>
      </c>
      <c r="KJ110" s="287" t="str">
        <f t="shared" si="769"/>
        <v xml:space="preserve"> </v>
      </c>
      <c r="KK110" s="287">
        <f t="shared" si="769"/>
        <v>1703.3780989878289</v>
      </c>
      <c r="KL110" s="287">
        <f t="shared" si="769"/>
        <v>629.48536295955103</v>
      </c>
      <c r="KM110" s="287" t="str">
        <f t="shared" si="769"/>
        <v xml:space="preserve"> </v>
      </c>
      <c r="KN110" s="287">
        <f t="shared" si="769"/>
        <v>2800.1303574259696</v>
      </c>
      <c r="KO110" s="287" t="str">
        <f t="shared" si="769"/>
        <v xml:space="preserve"> </v>
      </c>
      <c r="KP110" s="287">
        <f t="shared" si="769"/>
        <v>339.17996473938791</v>
      </c>
      <c r="KQ110" s="287">
        <f t="shared" si="769"/>
        <v>2533.8873019994803</v>
      </c>
      <c r="KR110" s="287">
        <f t="shared" si="769"/>
        <v>337.43084284503811</v>
      </c>
      <c r="KS110" s="287" t="str">
        <f t="shared" si="769"/>
        <v xml:space="preserve"> </v>
      </c>
      <c r="KT110" s="287">
        <f t="shared" si="769"/>
        <v>1189.1183393965332</v>
      </c>
      <c r="KU110" s="287">
        <f t="shared" si="769"/>
        <v>1049.6540298216548</v>
      </c>
      <c r="KV110" s="287" t="str">
        <f t="shared" si="769"/>
        <v xml:space="preserve"> </v>
      </c>
      <c r="KW110" s="287" t="str">
        <f t="shared" si="769"/>
        <v xml:space="preserve"> </v>
      </c>
      <c r="KX110" s="287">
        <f t="shared" si="769"/>
        <v>891.77862689510664</v>
      </c>
      <c r="KY110" s="287">
        <f t="shared" si="769"/>
        <v>341.26563405947149</v>
      </c>
      <c r="KZ110" s="287">
        <f t="shared" si="769"/>
        <v>866.61052631578946</v>
      </c>
      <c r="LA110" s="287" t="str">
        <f t="shared" si="769"/>
        <v xml:space="preserve"> </v>
      </c>
      <c r="LB110" s="287" t="str">
        <f t="shared" si="769"/>
        <v xml:space="preserve"> </v>
      </c>
      <c r="LC110" s="287">
        <f t="shared" si="769"/>
        <v>251.65397131924328</v>
      </c>
      <c r="LD110" s="287">
        <f t="shared" si="769"/>
        <v>495.32467348332506</v>
      </c>
      <c r="LE110" s="287">
        <f t="shared" si="769"/>
        <v>520.44497895369807</v>
      </c>
      <c r="LF110" s="287">
        <f t="shared" si="769"/>
        <v>1443.5661978379635</v>
      </c>
      <c r="LG110" s="287">
        <f t="shared" si="769"/>
        <v>705.11351954650922</v>
      </c>
      <c r="LH110" s="287" t="str">
        <f t="shared" si="769"/>
        <v xml:space="preserve"> </v>
      </c>
      <c r="LI110" s="287">
        <f t="shared" si="769"/>
        <v>318.66752861543142</v>
      </c>
      <c r="LJ110" s="287">
        <f t="shared" si="769"/>
        <v>814.11448728387859</v>
      </c>
      <c r="LK110" s="287" t="str">
        <f t="shared" si="769"/>
        <v xml:space="preserve"> </v>
      </c>
      <c r="LL110" s="287" t="str">
        <f t="shared" si="769"/>
        <v xml:space="preserve"> </v>
      </c>
      <c r="LM110" s="287" t="str">
        <f t="shared" si="769"/>
        <v xml:space="preserve"> </v>
      </c>
      <c r="LN110" s="287">
        <f t="shared" si="769"/>
        <v>1079.1145033867992</v>
      </c>
      <c r="LO110" s="287">
        <f t="shared" si="769"/>
        <v>698.66143560007833</v>
      </c>
      <c r="LP110" s="287">
        <f t="shared" si="769"/>
        <v>358.47410085395501</v>
      </c>
      <c r="LQ110" s="287" t="str">
        <f t="shared" si="769"/>
        <v xml:space="preserve"> </v>
      </c>
      <c r="LR110" s="287" t="str">
        <f t="shared" si="769"/>
        <v xml:space="preserve"> </v>
      </c>
      <c r="LS110" s="287">
        <f t="shared" si="769"/>
        <v>909.1480818538048</v>
      </c>
      <c r="LT110" s="287">
        <f t="shared" ref="LT110:MP110" si="770">IF(LT72&gt;0,IF(LT31&gt;0,LT72/LT31*1000," ")," ")</f>
        <v>960.796551656882</v>
      </c>
      <c r="LU110" s="287" t="str">
        <f t="shared" si="770"/>
        <v xml:space="preserve"> </v>
      </c>
      <c r="LV110" s="287">
        <f t="shared" si="770"/>
        <v>848.71527700800323</v>
      </c>
      <c r="LW110" s="287">
        <f t="shared" si="770"/>
        <v>819.97234084588376</v>
      </c>
      <c r="LX110" s="287">
        <f t="shared" si="770"/>
        <v>416.84979088395829</v>
      </c>
      <c r="LY110" s="287" t="str">
        <f t="shared" si="770"/>
        <v xml:space="preserve"> </v>
      </c>
      <c r="LZ110" s="287">
        <f t="shared" si="770"/>
        <v>2507.9818918274959</v>
      </c>
      <c r="MA110" s="287">
        <f t="shared" si="770"/>
        <v>480.55541804861144</v>
      </c>
      <c r="MB110" s="287" t="str">
        <f t="shared" si="770"/>
        <v xml:space="preserve"> </v>
      </c>
      <c r="MC110" s="287">
        <f t="shared" si="770"/>
        <v>535.93861527480374</v>
      </c>
      <c r="MD110" s="287" t="str">
        <f t="shared" si="770"/>
        <v xml:space="preserve"> </v>
      </c>
      <c r="ME110" s="287">
        <f t="shared" si="770"/>
        <v>538.44999999999993</v>
      </c>
      <c r="MF110" s="287" t="str">
        <f t="shared" si="770"/>
        <v xml:space="preserve"> </v>
      </c>
      <c r="MG110" s="287" t="str">
        <f t="shared" si="770"/>
        <v xml:space="preserve"> </v>
      </c>
      <c r="MH110" s="287" t="str">
        <f t="shared" si="770"/>
        <v xml:space="preserve"> </v>
      </c>
      <c r="MI110" s="287">
        <f t="shared" si="770"/>
        <v>581.14585711024881</v>
      </c>
      <c r="MJ110" s="287" t="str">
        <f t="shared" si="770"/>
        <v xml:space="preserve"> </v>
      </c>
      <c r="MK110" s="287">
        <f t="shared" si="770"/>
        <v>599.85424441810585</v>
      </c>
      <c r="ML110" s="287">
        <f t="shared" si="770"/>
        <v>2548.1624491484522</v>
      </c>
      <c r="MM110" s="287">
        <f t="shared" si="770"/>
        <v>861.18515480828376</v>
      </c>
      <c r="MN110" s="287" t="str">
        <f t="shared" si="770"/>
        <v xml:space="preserve"> </v>
      </c>
      <c r="MO110" s="287" t="str">
        <f t="shared" si="770"/>
        <v xml:space="preserve"> </v>
      </c>
      <c r="MP110" s="287">
        <f t="shared" si="770"/>
        <v>1753.6827195467422</v>
      </c>
      <c r="MR110" s="346">
        <f t="shared" si="50"/>
        <v>59.133442450819928</v>
      </c>
      <c r="MS110" s="346">
        <f t="shared" si="51"/>
        <v>3234.3919036817306</v>
      </c>
      <c r="MT110" s="286">
        <f t="shared" si="52"/>
        <v>641.1473087818697</v>
      </c>
      <c r="MU110" s="772">
        <f t="shared" si="53"/>
        <v>211</v>
      </c>
    </row>
    <row r="111" spans="1:359" s="99" customFormat="1" x14ac:dyDescent="0.35">
      <c r="A111" s="101" t="s">
        <v>270</v>
      </c>
      <c r="B111" s="102"/>
      <c r="C111" s="102" t="s">
        <v>4</v>
      </c>
      <c r="D111" s="69" t="s">
        <v>231</v>
      </c>
      <c r="E111" s="286">
        <f t="shared" si="15"/>
        <v>4.1463392277340372</v>
      </c>
      <c r="F111" s="352"/>
      <c r="G111" s="730">
        <f t="shared" ref="G111:M111" si="771">IF(G64&gt;0,IF(G31&gt;0,G64/G31*1000," ")," ")</f>
        <v>2.6222784719444561</v>
      </c>
      <c r="H111" s="911" t="str">
        <f t="shared" ref="H111" si="772">IF(H64&gt;0,IF(H31&gt;0,H64/H31*1000," ")," ")</f>
        <v xml:space="preserve"> </v>
      </c>
      <c r="I111" s="860">
        <f t="shared" ref="I111" si="773">IF(I64&gt;0,IF(I31&gt;0,I64/I31*1000," ")," ")</f>
        <v>4.0978941377347757</v>
      </c>
      <c r="J111" s="776" t="str">
        <f t="shared" ref="J111:L111" si="774">IF(J64&gt;0,IF(J31&gt;0,J64/J31*1000," ")," ")</f>
        <v xml:space="preserve"> </v>
      </c>
      <c r="K111" s="776">
        <f t="shared" ref="K111" si="775">IF(K64&gt;0,IF(K31&gt;0,K64/K31*1000," ")," ")</f>
        <v>4.8309178743961354</v>
      </c>
      <c r="L111" s="776">
        <f t="shared" si="774"/>
        <v>5.6678430114426259</v>
      </c>
      <c r="M111" s="730">
        <f t="shared" si="771"/>
        <v>1.3116343232108572</v>
      </c>
      <c r="N111" s="730">
        <f t="shared" ref="N111:Y111" si="776">IF(N64&gt;0,IF(N31&gt;0,N64/N31*1000," ")," ")</f>
        <v>3.3946251768033946</v>
      </c>
      <c r="O111" s="776">
        <f t="shared" ref="O111:Q111" si="777">IF(O64&gt;0,IF(O31&gt;0,O64/O31*1000," ")," ")</f>
        <v>3.5292422932872372</v>
      </c>
      <c r="P111" s="860" t="str">
        <f t="shared" si="777"/>
        <v xml:space="preserve"> </v>
      </c>
      <c r="Q111" s="860">
        <f t="shared" si="777"/>
        <v>1.0695187165775402</v>
      </c>
      <c r="R111" s="860">
        <f t="shared" ref="R111" si="778">IF(R64&gt;0,IF(R31&gt;0,R64/R31*1000," ")," ")</f>
        <v>1.7399950285856327</v>
      </c>
      <c r="S111" s="730" t="str">
        <f t="shared" ref="S111" si="779">IF(S64&gt;0,IF(S31&gt;0,S64/S31*1000," ")," ")</f>
        <v xml:space="preserve"> </v>
      </c>
      <c r="T111" s="730">
        <f t="shared" si="776"/>
        <v>2.8649199562493783</v>
      </c>
      <c r="U111" s="860"/>
      <c r="V111" s="673">
        <f t="shared" si="776"/>
        <v>2.0000979332321358</v>
      </c>
      <c r="W111" s="814">
        <f t="shared" ref="W111" si="780">IF(W64&gt;0,IF(W31&gt;0,W64/W31*1000," ")," ")</f>
        <v>2.3247704289201438</v>
      </c>
      <c r="X111" s="673">
        <f t="shared" si="776"/>
        <v>1.6927005998693354</v>
      </c>
      <c r="Y111" s="730">
        <f t="shared" si="776"/>
        <v>7.1546391752577323</v>
      </c>
      <c r="Z111" s="730">
        <f t="shared" ref="Z111:AB111" si="781">IF(Z64&gt;0,IF(Z31&gt;0,Z64/Z31*1000," ")," ")</f>
        <v>6.5796032299870406</v>
      </c>
      <c r="AA111" s="776">
        <f t="shared" si="781"/>
        <v>4.2532885181957756</v>
      </c>
      <c r="AB111" s="911" t="str">
        <f t="shared" si="781"/>
        <v xml:space="preserve"> </v>
      </c>
      <c r="AC111" s="776">
        <f t="shared" ref="AC111" si="782">IF(AC64&gt;0,IF(AC31&gt;0,AC64/AC31*1000," ")," ")</f>
        <v>2.7087157666203265</v>
      </c>
      <c r="AD111" s="289" t="str">
        <f t="shared" ref="AD111:BQ111" si="783">IF(AD64&gt;0,IF(AD31&gt;0,AD64/AD31*1000," ")," ")</f>
        <v xml:space="preserve"> </v>
      </c>
      <c r="AE111" s="289">
        <f t="shared" ref="AE111:AH111" si="784">IF(AE64&gt;0,IF(AE31&gt;0,AE64/AE31*1000," ")," ")</f>
        <v>3.0452988199467073</v>
      </c>
      <c r="AF111" s="673" t="str">
        <f>IF(AF64&gt;0,IF(AF31&gt;0,AF64/AF31*1000," ")," ")</f>
        <v xml:space="preserve"> </v>
      </c>
      <c r="AG111" s="776" t="str">
        <f t="shared" ref="AG111" si="785">IF(AG64&gt;0,IF(AG31&gt;0,AG64/AG31*1000," ")," ")</f>
        <v xml:space="preserve"> </v>
      </c>
      <c r="AH111" s="644">
        <f t="shared" si="784"/>
        <v>2.8232636928289101</v>
      </c>
      <c r="AI111" s="289" t="str">
        <f t="shared" ref="AI111:AJ111" si="786">IF(AI64&gt;0,IF(AI31&gt;0,AI64/AI31*1000," ")," ")</f>
        <v xml:space="preserve"> </v>
      </c>
      <c r="AJ111" s="289">
        <f t="shared" si="786"/>
        <v>7.8066516950058817</v>
      </c>
      <c r="AK111" s="730">
        <f>IF(AK64&gt;0,IF(AK31&gt;0,AK64/AK31*1000," ")," ")</f>
        <v>1.3311752159377979</v>
      </c>
      <c r="AL111" s="289">
        <f t="shared" si="783"/>
        <v>3.3314338315872529</v>
      </c>
      <c r="AM111" s="289" t="str">
        <f t="shared" ref="AM111:AR111" si="787">IF(AM64&gt;0,IF(AM31&gt;0,AM64/AM31*1000," ")," ")</f>
        <v xml:space="preserve"> </v>
      </c>
      <c r="AN111" s="289">
        <f t="shared" si="787"/>
        <v>1.8042012865652628</v>
      </c>
      <c r="AO111" s="590">
        <f t="shared" ref="AO111:AP111" si="788">IF(AO64&gt;0,IF(AO31&gt;0,AO64/AO31*1000," ")," ")</f>
        <v>2.9218583985318269</v>
      </c>
      <c r="AP111" s="860" t="str">
        <f t="shared" si="788"/>
        <v xml:space="preserve"> </v>
      </c>
      <c r="AQ111" s="289">
        <f t="shared" ref="AQ111" si="789">IF(AQ64&gt;0,IF(AQ31&gt;0,AQ64/AQ31*1000," ")," ")</f>
        <v>4.2172392511828836</v>
      </c>
      <c r="AR111" s="289">
        <f t="shared" si="787"/>
        <v>1.9893671754416054</v>
      </c>
      <c r="AS111" s="566">
        <f>IF(AS64&gt;0,IF(AS31&gt;0,AS64/AS31*1000," ")," ")</f>
        <v>1.3800241504226323</v>
      </c>
      <c r="AT111" s="289" t="str">
        <f t="shared" ref="AT111:AU111" si="790">IF(AT64&gt;0,IF(AT31&gt;0,AT64/AT31*1000," ")," ")</f>
        <v xml:space="preserve"> </v>
      </c>
      <c r="AU111" s="644">
        <f t="shared" si="790"/>
        <v>2.5163563160543534</v>
      </c>
      <c r="AV111" s="566">
        <f t="shared" ref="AV111:AX111" si="791">IF(AV64&gt;0,IF(AV31&gt;0,AV64/AV31*1000," ")," ")</f>
        <v>3.3636397534055882</v>
      </c>
      <c r="AW111" s="730">
        <f t="shared" si="791"/>
        <v>2.448788069856445</v>
      </c>
      <c r="AX111" s="730">
        <f t="shared" si="791"/>
        <v>2.9765332246662473</v>
      </c>
      <c r="AY111" s="466">
        <f t="shared" si="783"/>
        <v>2.0715630885122414</v>
      </c>
      <c r="AZ111" s="544">
        <f t="shared" ref="AZ111" si="792">IF(AZ64&gt;0,IF(AZ31&gt;0,AZ64/AZ31*1000," ")," ")</f>
        <v>2.5925053028517562</v>
      </c>
      <c r="BA111" s="289">
        <f t="shared" si="783"/>
        <v>10.693120329811904</v>
      </c>
      <c r="BB111" s="289">
        <f t="shared" si="783"/>
        <v>7.3552497728956743</v>
      </c>
      <c r="BC111" s="289">
        <f t="shared" ref="BC111:BF111" si="793">IF(BC64&gt;0,IF(BC31&gt;0,BC64/BC31*1000," ")," ")</f>
        <v>6.3669311391909096</v>
      </c>
      <c r="BD111" s="673">
        <f t="shared" ref="BD111" si="794">IF(BD64&gt;0,IF(BD31&gt;0,BD64/BD31*1000," ")," ")</f>
        <v>3.7601751993719268</v>
      </c>
      <c r="BE111" s="289">
        <f t="shared" si="793"/>
        <v>2.2672363824755966</v>
      </c>
      <c r="BF111" s="776" t="str">
        <f t="shared" si="793"/>
        <v xml:space="preserve"> </v>
      </c>
      <c r="BG111" s="289">
        <f t="shared" si="783"/>
        <v>2.0712626305035409</v>
      </c>
      <c r="BH111" s="289" t="str">
        <f t="shared" si="783"/>
        <v xml:space="preserve"> </v>
      </c>
      <c r="BI111" s="289" t="str">
        <f t="shared" si="783"/>
        <v xml:space="preserve"> </v>
      </c>
      <c r="BJ111" s="289" t="str">
        <f t="shared" si="783"/>
        <v xml:space="preserve"> </v>
      </c>
      <c r="BK111" s="289">
        <f t="shared" si="783"/>
        <v>1.4451403931904014</v>
      </c>
      <c r="BL111" s="289" t="str">
        <f t="shared" si="783"/>
        <v xml:space="preserve"> </v>
      </c>
      <c r="BM111" s="289" t="str">
        <f t="shared" si="783"/>
        <v xml:space="preserve"> </v>
      </c>
      <c r="BN111" s="289">
        <f t="shared" si="783"/>
        <v>1.7043056376262344</v>
      </c>
      <c r="BO111" s="289">
        <f t="shared" si="783"/>
        <v>3.0888531282738065</v>
      </c>
      <c r="BP111" s="860" t="str">
        <f t="shared" si="783"/>
        <v xml:space="preserve"> </v>
      </c>
      <c r="BQ111" s="289" t="str">
        <f t="shared" si="783"/>
        <v xml:space="preserve"> </v>
      </c>
      <c r="BR111" s="289">
        <f t="shared" ref="BR111" si="795">IF(BR64&gt;0,IF(BR31&gt;0,BR64/BR31*1000," ")," ")</f>
        <v>4.3833131801692868</v>
      </c>
      <c r="BS111" s="289">
        <f t="shared" ref="BS111:EH111" si="796">IF(BS64&gt;0,IF(BS31&gt;0,BS64/BS31*1000," ")," ")</f>
        <v>3.0689244322489797</v>
      </c>
      <c r="BT111" s="289" t="str">
        <f t="shared" si="796"/>
        <v xml:space="preserve"> </v>
      </c>
      <c r="BU111" s="289" t="str">
        <f t="shared" si="796"/>
        <v xml:space="preserve"> </v>
      </c>
      <c r="BV111" s="289" t="str">
        <f t="shared" ref="BV111" si="797">IF(BV64&gt;0,IF(BV31&gt;0,BV64/BV31*1000," ")," ")</f>
        <v xml:space="preserve"> </v>
      </c>
      <c r="BW111" s="289" t="str">
        <f t="shared" si="796"/>
        <v xml:space="preserve"> </v>
      </c>
      <c r="BX111" s="289" t="str">
        <f t="shared" si="796"/>
        <v xml:space="preserve"> </v>
      </c>
      <c r="BY111" s="289">
        <f t="shared" si="796"/>
        <v>4.9019270356422417</v>
      </c>
      <c r="BZ111" s="289" t="str">
        <f t="shared" si="796"/>
        <v xml:space="preserve"> </v>
      </c>
      <c r="CA111" s="289">
        <f t="shared" si="796"/>
        <v>1.0005092412305665</v>
      </c>
      <c r="CB111" s="289">
        <f t="shared" si="796"/>
        <v>0.71724123865182443</v>
      </c>
      <c r="CC111" s="289" t="str">
        <f t="shared" si="796"/>
        <v xml:space="preserve"> </v>
      </c>
      <c r="CD111" s="289" t="str">
        <f t="shared" si="796"/>
        <v xml:space="preserve"> </v>
      </c>
      <c r="CE111" s="289" t="str">
        <f t="shared" si="796"/>
        <v xml:space="preserve"> </v>
      </c>
      <c r="CF111" s="566">
        <f>IF(CF64&gt;0,IF(CF31&gt;0,CF64/CF31*1000," ")," ")</f>
        <v>3.6844009793739341</v>
      </c>
      <c r="CG111" s="289" t="str">
        <f t="shared" si="796"/>
        <v xml:space="preserve"> </v>
      </c>
      <c r="CH111" s="289">
        <f t="shared" si="796"/>
        <v>1.6598592161293126</v>
      </c>
      <c r="CI111" s="289">
        <f t="shared" si="796"/>
        <v>2.1442032794451356</v>
      </c>
      <c r="CJ111" s="289">
        <f t="shared" si="796"/>
        <v>2.9827003380393715</v>
      </c>
      <c r="CK111" s="289" t="str">
        <f t="shared" si="796"/>
        <v xml:space="preserve"> </v>
      </c>
      <c r="CL111" s="289">
        <f t="shared" si="796"/>
        <v>7.8281026351234386</v>
      </c>
      <c r="CM111" s="289">
        <f t="shared" si="796"/>
        <v>3.4288060774047837</v>
      </c>
      <c r="CN111" s="289" t="str">
        <f t="shared" si="796"/>
        <v xml:space="preserve"> </v>
      </c>
      <c r="CO111" s="289" t="str">
        <f t="shared" si="796"/>
        <v xml:space="preserve"> </v>
      </c>
      <c r="CP111" s="289" t="str">
        <f t="shared" si="796"/>
        <v xml:space="preserve"> </v>
      </c>
      <c r="CQ111" s="289">
        <f t="shared" ref="CQ111" si="798">IF(CQ64&gt;0,IF(CQ31&gt;0,CQ64/CQ31*1000," ")," ")</f>
        <v>3.3035479302695725</v>
      </c>
      <c r="CR111" s="289" t="str">
        <f t="shared" si="796"/>
        <v xml:space="preserve"> </v>
      </c>
      <c r="CS111" s="289">
        <f t="shared" si="796"/>
        <v>0.43907793633369924</v>
      </c>
      <c r="CT111" s="289">
        <f t="shared" si="796"/>
        <v>7.171092092046278</v>
      </c>
      <c r="CU111" s="289" t="str">
        <f t="shared" si="796"/>
        <v xml:space="preserve"> </v>
      </c>
      <c r="CV111" s="776" t="str">
        <f t="shared" si="796"/>
        <v xml:space="preserve"> </v>
      </c>
      <c r="CW111" s="289">
        <f t="shared" si="796"/>
        <v>2.6795747255596853</v>
      </c>
      <c r="CX111" s="289">
        <f t="shared" si="796"/>
        <v>7.5065221914563294</v>
      </c>
      <c r="CY111" s="289" t="str">
        <f t="shared" si="796"/>
        <v xml:space="preserve"> </v>
      </c>
      <c r="CZ111" s="289">
        <f t="shared" si="796"/>
        <v>2.2721534965917698</v>
      </c>
      <c r="DA111" s="289" t="str">
        <f t="shared" si="796"/>
        <v xml:space="preserve"> </v>
      </c>
      <c r="DB111" s="289">
        <f t="shared" si="796"/>
        <v>2.7674887570769244</v>
      </c>
      <c r="DC111" s="289">
        <f t="shared" si="796"/>
        <v>1.2370362685830512</v>
      </c>
      <c r="DD111" s="289">
        <f t="shared" si="796"/>
        <v>5.5407243237797807</v>
      </c>
      <c r="DE111" s="289">
        <f t="shared" si="796"/>
        <v>3.3748246844319776</v>
      </c>
      <c r="DF111" s="289">
        <f t="shared" si="796"/>
        <v>1.6696508306046376</v>
      </c>
      <c r="DG111" s="860" t="str">
        <f t="shared" ref="DG111" si="799">IF(DG64&gt;0,IF(DG31&gt;0,DG64/DG31*1000," ")," ")</f>
        <v xml:space="preserve"> </v>
      </c>
      <c r="DH111" s="289">
        <f t="shared" si="796"/>
        <v>4.5864684193171259</v>
      </c>
      <c r="DI111" s="289">
        <f t="shared" si="796"/>
        <v>1.8692520499464147</v>
      </c>
      <c r="DJ111" s="289" t="str">
        <f t="shared" si="796"/>
        <v xml:space="preserve"> </v>
      </c>
      <c r="DK111" s="289">
        <f t="shared" si="796"/>
        <v>4.9618926643378849</v>
      </c>
      <c r="DL111" s="289">
        <f t="shared" si="796"/>
        <v>4.4941730721547239</v>
      </c>
      <c r="DM111" s="289">
        <f t="shared" si="796"/>
        <v>2.0347651736559502</v>
      </c>
      <c r="DN111" s="289">
        <f t="shared" si="796"/>
        <v>4.4201337090446984</v>
      </c>
      <c r="DO111" s="289" t="str">
        <f t="shared" si="796"/>
        <v xml:space="preserve"> </v>
      </c>
      <c r="DP111" s="289">
        <f t="shared" si="796"/>
        <v>3.4634604918113898</v>
      </c>
      <c r="DQ111" s="289">
        <f t="shared" si="796"/>
        <v>9.160099683437732</v>
      </c>
      <c r="DR111" s="289">
        <f t="shared" si="796"/>
        <v>1.4914243102162563</v>
      </c>
      <c r="DS111" s="289">
        <f t="shared" si="796"/>
        <v>5.0724015567765566</v>
      </c>
      <c r="DT111" s="289">
        <f t="shared" si="796"/>
        <v>0.26558784472375774</v>
      </c>
      <c r="DU111" s="289">
        <f t="shared" si="796"/>
        <v>3.3650374149137225</v>
      </c>
      <c r="DV111" s="289">
        <f t="shared" si="796"/>
        <v>1.681234203421583</v>
      </c>
      <c r="DW111" s="289">
        <f t="shared" si="796"/>
        <v>3.8458782218187899</v>
      </c>
      <c r="DX111" s="289">
        <f t="shared" si="796"/>
        <v>1.4924112296905359</v>
      </c>
      <c r="DY111" s="289" t="str">
        <f t="shared" si="796"/>
        <v xml:space="preserve"> </v>
      </c>
      <c r="DZ111" s="289">
        <f t="shared" si="796"/>
        <v>1.6153428198011661</v>
      </c>
      <c r="EA111" s="289">
        <f t="shared" si="796"/>
        <v>1.9800379844021496</v>
      </c>
      <c r="EB111" s="289">
        <f t="shared" si="796"/>
        <v>4.5889602727153536</v>
      </c>
      <c r="EC111" s="289">
        <f t="shared" si="796"/>
        <v>3.2781228433402347</v>
      </c>
      <c r="ED111" s="289">
        <f t="shared" si="796"/>
        <v>3.9844363497983597</v>
      </c>
      <c r="EE111" s="289">
        <f t="shared" si="796"/>
        <v>3.4476873186550607</v>
      </c>
      <c r="EF111" s="289" t="str">
        <f t="shared" si="796"/>
        <v xml:space="preserve"> </v>
      </c>
      <c r="EG111" s="289" t="str">
        <f t="shared" si="796"/>
        <v xml:space="preserve"> </v>
      </c>
      <c r="EH111" s="289">
        <f t="shared" si="796"/>
        <v>5.6081437430665426</v>
      </c>
      <c r="EI111" s="289">
        <f t="shared" ref="EI111:GU111" si="800">IF(EI64&gt;0,IF(EI31&gt;0,EI64/EI31*1000," ")," ")</f>
        <v>2.3247704289201438</v>
      </c>
      <c r="EJ111" s="289" t="str">
        <f t="shared" si="800"/>
        <v xml:space="preserve"> </v>
      </c>
      <c r="EK111" s="289">
        <f t="shared" si="800"/>
        <v>3.9482098801967318</v>
      </c>
      <c r="EL111" s="289">
        <f t="shared" si="800"/>
        <v>8.5512499003092639</v>
      </c>
      <c r="EM111" s="289">
        <f t="shared" si="800"/>
        <v>3.972194637537239</v>
      </c>
      <c r="EN111" s="289" t="str">
        <f t="shared" si="800"/>
        <v xml:space="preserve"> </v>
      </c>
      <c r="EO111" s="289" t="str">
        <f t="shared" si="800"/>
        <v xml:space="preserve"> </v>
      </c>
      <c r="EP111" s="289" t="str">
        <f t="shared" si="800"/>
        <v xml:space="preserve"> </v>
      </c>
      <c r="EQ111" s="289" t="str">
        <f t="shared" si="800"/>
        <v xml:space="preserve"> </v>
      </c>
      <c r="ER111" s="289">
        <f t="shared" si="800"/>
        <v>3.9236585799136483</v>
      </c>
      <c r="ES111" s="289">
        <f t="shared" si="800"/>
        <v>24.046234820599267</v>
      </c>
      <c r="ET111" s="289" t="str">
        <f t="shared" si="800"/>
        <v xml:space="preserve"> </v>
      </c>
      <c r="EU111" s="289">
        <f t="shared" si="800"/>
        <v>4.9575070821529748</v>
      </c>
      <c r="EV111" s="289">
        <f t="shared" si="800"/>
        <v>2.9974364030763163</v>
      </c>
      <c r="EW111" s="289">
        <f t="shared" si="800"/>
        <v>7.4565386533185274</v>
      </c>
      <c r="EX111" s="289">
        <f t="shared" si="800"/>
        <v>11.546788549434689</v>
      </c>
      <c r="EY111" s="289" t="str">
        <f t="shared" si="800"/>
        <v xml:space="preserve"> </v>
      </c>
      <c r="EZ111" s="776" t="str">
        <f t="shared" ref="EZ111" si="801">IF(EZ64&gt;0,IF(EZ31&gt;0,EZ64/EZ31*1000," ")," ")</f>
        <v xml:space="preserve"> </v>
      </c>
      <c r="FA111" s="289">
        <f t="shared" si="800"/>
        <v>1.6999452560002306</v>
      </c>
      <c r="FB111" s="289">
        <f t="shared" si="800"/>
        <v>8.603304709862087</v>
      </c>
      <c r="FC111" s="289" t="str">
        <f t="shared" si="800"/>
        <v xml:space="preserve"> </v>
      </c>
      <c r="FD111" s="289" t="str">
        <f t="shared" si="800"/>
        <v xml:space="preserve"> </v>
      </c>
      <c r="FE111" s="289">
        <f t="shared" si="800"/>
        <v>5.7434991163847515</v>
      </c>
      <c r="FF111" s="289" t="str">
        <f t="shared" si="800"/>
        <v xml:space="preserve"> </v>
      </c>
      <c r="FG111" s="289">
        <f t="shared" si="800"/>
        <v>3.8762661759569266</v>
      </c>
      <c r="FH111" s="289">
        <f t="shared" si="800"/>
        <v>1.4480872163144327</v>
      </c>
      <c r="FI111" s="289">
        <f t="shared" si="800"/>
        <v>6.7999798519115506</v>
      </c>
      <c r="FJ111" s="289">
        <f t="shared" si="800"/>
        <v>3.0241935483870965</v>
      </c>
      <c r="FK111" s="289" t="str">
        <f t="shared" si="800"/>
        <v xml:space="preserve"> </v>
      </c>
      <c r="FL111" s="289">
        <f t="shared" si="800"/>
        <v>2.4018003200011466</v>
      </c>
      <c r="FM111" s="289">
        <f t="shared" si="800"/>
        <v>7.2025158083386875</v>
      </c>
      <c r="FN111" s="289">
        <f t="shared" si="800"/>
        <v>3.0308880308880313</v>
      </c>
      <c r="FO111" s="289">
        <f t="shared" si="800"/>
        <v>0.32644685911486265</v>
      </c>
      <c r="FP111" s="289">
        <f t="shared" si="800"/>
        <v>3.4246575342465753</v>
      </c>
      <c r="FQ111" s="289">
        <f t="shared" si="800"/>
        <v>1.9440221319442714</v>
      </c>
      <c r="FR111" s="289">
        <f t="shared" si="800"/>
        <v>4.3833131801692868</v>
      </c>
      <c r="FS111" s="289">
        <f t="shared" si="800"/>
        <v>4.0631708065010734</v>
      </c>
      <c r="FT111" s="289">
        <f t="shared" si="800"/>
        <v>11.240506329113924</v>
      </c>
      <c r="FU111" s="289">
        <f t="shared" si="800"/>
        <v>3.1411677753141172</v>
      </c>
      <c r="FV111" s="289">
        <f t="shared" si="800"/>
        <v>4.3237044383833378</v>
      </c>
      <c r="FW111" s="289">
        <f t="shared" si="800"/>
        <v>6.409193878114813</v>
      </c>
      <c r="FX111" s="289" t="str">
        <f t="shared" si="800"/>
        <v xml:space="preserve"> </v>
      </c>
      <c r="FY111" s="289">
        <f t="shared" si="800"/>
        <v>3.5545223294755814</v>
      </c>
      <c r="FZ111" s="289" t="str">
        <f t="shared" si="800"/>
        <v xml:space="preserve"> </v>
      </c>
      <c r="GA111" s="289">
        <f t="shared" si="800"/>
        <v>6.1121008633685072</v>
      </c>
      <c r="GB111" s="289" t="str">
        <f t="shared" si="800"/>
        <v xml:space="preserve"> </v>
      </c>
      <c r="GC111" s="289">
        <f t="shared" si="800"/>
        <v>1.9885657469550087</v>
      </c>
      <c r="GD111" s="289">
        <f t="shared" si="800"/>
        <v>5.6104145594260055</v>
      </c>
      <c r="GE111" s="289">
        <f t="shared" si="800"/>
        <v>5.0409717749994449</v>
      </c>
      <c r="GF111" s="289">
        <f t="shared" si="800"/>
        <v>1.2571325948359604</v>
      </c>
      <c r="GG111" s="289">
        <f t="shared" si="800"/>
        <v>3.7503284523326088</v>
      </c>
      <c r="GH111" s="289">
        <f t="shared" si="800"/>
        <v>4.7856299986888677</v>
      </c>
      <c r="GI111" s="289">
        <f t="shared" si="800"/>
        <v>4.6238785369220148</v>
      </c>
      <c r="GJ111" s="289">
        <f t="shared" si="800"/>
        <v>3.8377007335168334</v>
      </c>
      <c r="GK111" s="289" t="str">
        <f t="shared" si="800"/>
        <v xml:space="preserve"> </v>
      </c>
      <c r="GL111" s="289">
        <f t="shared" si="800"/>
        <v>3.3111452466291174</v>
      </c>
      <c r="GM111" s="289" t="str">
        <f t="shared" si="800"/>
        <v xml:space="preserve"> </v>
      </c>
      <c r="GN111" s="289" t="str">
        <f t="shared" si="800"/>
        <v xml:space="preserve"> </v>
      </c>
      <c r="GO111" s="289">
        <f t="shared" si="800"/>
        <v>5.7904416022383529</v>
      </c>
      <c r="GP111" s="289">
        <f t="shared" si="800"/>
        <v>4.4170638149482739</v>
      </c>
      <c r="GQ111" s="289" t="str">
        <f t="shared" si="800"/>
        <v xml:space="preserve"> </v>
      </c>
      <c r="GR111" s="289">
        <f t="shared" si="800"/>
        <v>4.4758670279478441</v>
      </c>
      <c r="GS111" s="289">
        <f t="shared" si="800"/>
        <v>2.8927240635418712</v>
      </c>
      <c r="GT111" s="289" t="str">
        <f t="shared" si="800"/>
        <v xml:space="preserve"> </v>
      </c>
      <c r="GU111" s="289">
        <f t="shared" si="800"/>
        <v>2.3345701917130488</v>
      </c>
      <c r="GV111" s="289">
        <f t="shared" ref="GV111:JG111" si="802">IF(GV64&gt;0,IF(GV31&gt;0,GV64/GV31*1000," ")," ")</f>
        <v>5.3132832080200503</v>
      </c>
      <c r="GW111" s="289">
        <f t="shared" si="802"/>
        <v>2.6245531472012309</v>
      </c>
      <c r="GX111" s="289">
        <f t="shared" si="802"/>
        <v>2.5848768548510868</v>
      </c>
      <c r="GY111" s="289" t="str">
        <f t="shared" si="802"/>
        <v xml:space="preserve"> </v>
      </c>
      <c r="GZ111" s="289" t="str">
        <f t="shared" si="802"/>
        <v xml:space="preserve"> </v>
      </c>
      <c r="HA111" s="289" t="str">
        <f t="shared" si="802"/>
        <v xml:space="preserve"> </v>
      </c>
      <c r="HB111" s="289" t="str">
        <f t="shared" si="802"/>
        <v xml:space="preserve"> </v>
      </c>
      <c r="HC111" s="289" t="str">
        <f t="shared" si="802"/>
        <v xml:space="preserve"> </v>
      </c>
      <c r="HD111" s="289">
        <f t="shared" si="802"/>
        <v>5.1713611622757094</v>
      </c>
      <c r="HE111" s="289">
        <f t="shared" si="802"/>
        <v>5.9987588774736258</v>
      </c>
      <c r="HF111" s="289">
        <f t="shared" si="802"/>
        <v>0.99848505715466196</v>
      </c>
      <c r="HG111" s="289">
        <f t="shared" si="802"/>
        <v>2.0716676924924564</v>
      </c>
      <c r="HH111" s="289">
        <f t="shared" si="802"/>
        <v>9.7025495750708224</v>
      </c>
      <c r="HI111" s="289">
        <f t="shared" si="802"/>
        <v>0.58981681588967794</v>
      </c>
      <c r="HJ111" s="289" t="str">
        <f t="shared" si="802"/>
        <v xml:space="preserve"> </v>
      </c>
      <c r="HK111" s="289">
        <f t="shared" si="802"/>
        <v>1.797244225520868</v>
      </c>
      <c r="HL111" s="289">
        <f t="shared" si="802"/>
        <v>2.9468289557975655</v>
      </c>
      <c r="HM111" s="289" t="str">
        <f t="shared" si="802"/>
        <v xml:space="preserve"> </v>
      </c>
      <c r="HN111" s="289">
        <f t="shared" si="802"/>
        <v>7.9482688939781756</v>
      </c>
      <c r="HO111" s="289">
        <f t="shared" si="802"/>
        <v>6.5433606700401326</v>
      </c>
      <c r="HP111" s="289">
        <f t="shared" si="802"/>
        <v>7.6468363608333592</v>
      </c>
      <c r="HQ111" s="289">
        <f t="shared" si="802"/>
        <v>0.92724679029957202</v>
      </c>
      <c r="HR111" s="289">
        <f t="shared" si="802"/>
        <v>1.6729750189250567</v>
      </c>
      <c r="HS111" s="289">
        <f t="shared" si="802"/>
        <v>1.940724022213643</v>
      </c>
      <c r="HT111" s="289">
        <f t="shared" si="802"/>
        <v>1.634797839731426</v>
      </c>
      <c r="HU111" s="289">
        <f t="shared" si="802"/>
        <v>5.933250927070457</v>
      </c>
      <c r="HV111" s="289">
        <f t="shared" si="802"/>
        <v>2.0232345646782406</v>
      </c>
      <c r="HW111" s="289">
        <f t="shared" si="802"/>
        <v>9.5049504950495045</v>
      </c>
      <c r="HX111" s="289" t="str">
        <f t="shared" si="802"/>
        <v xml:space="preserve"> </v>
      </c>
      <c r="HY111" s="289">
        <f t="shared" si="802"/>
        <v>5.3089029833215884</v>
      </c>
      <c r="HZ111" s="289">
        <f t="shared" si="802"/>
        <v>2.9995162070633765</v>
      </c>
      <c r="IA111" s="289" t="str">
        <f t="shared" si="802"/>
        <v xml:space="preserve"> </v>
      </c>
      <c r="IB111" s="289">
        <f t="shared" si="802"/>
        <v>2.9425799268331478</v>
      </c>
      <c r="IC111" s="289" t="str">
        <f t="shared" si="802"/>
        <v xml:space="preserve"> </v>
      </c>
      <c r="ID111" s="289">
        <f t="shared" si="802"/>
        <v>6.8385720559633603</v>
      </c>
      <c r="IE111" s="289" t="str">
        <f t="shared" si="802"/>
        <v xml:space="preserve"> </v>
      </c>
      <c r="IF111" s="289">
        <f t="shared" si="802"/>
        <v>2.5346639583149342</v>
      </c>
      <c r="IG111" s="289">
        <f t="shared" si="802"/>
        <v>0.37143896957577172</v>
      </c>
      <c r="IH111" s="289">
        <f t="shared" si="802"/>
        <v>0.6016553653023724</v>
      </c>
      <c r="II111" s="289">
        <f t="shared" si="802"/>
        <v>14.243256883306229</v>
      </c>
      <c r="IJ111" s="289">
        <f t="shared" si="802"/>
        <v>5.0674644361682644</v>
      </c>
      <c r="IK111" s="289">
        <f t="shared" si="802"/>
        <v>1.8032274387079932</v>
      </c>
      <c r="IL111" s="289">
        <f t="shared" si="802"/>
        <v>4.8859114491512621</v>
      </c>
      <c r="IM111" s="289" t="str">
        <f t="shared" si="802"/>
        <v xml:space="preserve"> </v>
      </c>
      <c r="IN111" s="289">
        <f t="shared" si="802"/>
        <v>5.0698512843623256</v>
      </c>
      <c r="IO111" s="289">
        <f t="shared" si="802"/>
        <v>1.8516885636187286</v>
      </c>
      <c r="IP111" s="289" t="str">
        <f t="shared" si="802"/>
        <v xml:space="preserve"> </v>
      </c>
      <c r="IQ111" s="289">
        <f t="shared" si="802"/>
        <v>3.4142137364094407</v>
      </c>
      <c r="IR111" s="289">
        <f t="shared" si="802"/>
        <v>3.9854565794993704</v>
      </c>
      <c r="IS111" s="289">
        <f t="shared" si="802"/>
        <v>3.2539997079743852</v>
      </c>
      <c r="IT111" s="289">
        <f t="shared" si="802"/>
        <v>2.7345763606874787</v>
      </c>
      <c r="IU111" s="289">
        <f t="shared" si="802"/>
        <v>2.3544190219829519</v>
      </c>
      <c r="IV111" s="289">
        <f t="shared" si="802"/>
        <v>7.1469701588591947</v>
      </c>
      <c r="IW111" s="289">
        <f t="shared" si="802"/>
        <v>3.0198903059538758</v>
      </c>
      <c r="IX111" s="289">
        <f t="shared" si="802"/>
        <v>5.0468637346791638</v>
      </c>
      <c r="IY111" s="289">
        <f t="shared" si="802"/>
        <v>1.7197118859507015</v>
      </c>
      <c r="IZ111" s="289">
        <f t="shared" si="802"/>
        <v>3.1422493499993047</v>
      </c>
      <c r="JA111" s="289">
        <f t="shared" si="802"/>
        <v>13.319713993871297</v>
      </c>
      <c r="JB111" s="289" t="str">
        <f t="shared" si="802"/>
        <v xml:space="preserve"> </v>
      </c>
      <c r="JC111" s="289">
        <f t="shared" si="802"/>
        <v>4.3123543123543122</v>
      </c>
      <c r="JD111" s="289">
        <f t="shared" si="802"/>
        <v>5.6891905379778418</v>
      </c>
      <c r="JE111" s="289" t="str">
        <f t="shared" si="802"/>
        <v xml:space="preserve"> </v>
      </c>
      <c r="JF111" s="289">
        <f t="shared" si="802"/>
        <v>12.669821401312776</v>
      </c>
      <c r="JG111" s="289">
        <f t="shared" si="802"/>
        <v>4.0107789684777835</v>
      </c>
      <c r="JH111" s="289">
        <f t="shared" ref="JH111:LS111" si="803">IF(JH64&gt;0,IF(JH31&gt;0,JH64/JH31*1000," ")," ")</f>
        <v>4.5716588147780808</v>
      </c>
      <c r="JI111" s="289" t="str">
        <f t="shared" si="803"/>
        <v xml:space="preserve"> </v>
      </c>
      <c r="JJ111" s="289">
        <f t="shared" si="803"/>
        <v>2.3258518432375861</v>
      </c>
      <c r="JK111" s="289" t="str">
        <f t="shared" si="803"/>
        <v xml:space="preserve"> </v>
      </c>
      <c r="JL111" s="289">
        <f t="shared" si="803"/>
        <v>6.7658242004025952</v>
      </c>
      <c r="JM111" s="289" t="str">
        <f t="shared" si="803"/>
        <v xml:space="preserve"> </v>
      </c>
      <c r="JN111" s="289" t="str">
        <f t="shared" si="803"/>
        <v xml:space="preserve"> </v>
      </c>
      <c r="JO111" s="289">
        <f t="shared" si="803"/>
        <v>3.6534446764091855</v>
      </c>
      <c r="JP111" s="289" t="str">
        <f t="shared" si="803"/>
        <v xml:space="preserve"> </v>
      </c>
      <c r="JQ111" s="289">
        <f t="shared" si="803"/>
        <v>3.1839969544376956</v>
      </c>
      <c r="JR111" s="289" t="str">
        <f t="shared" si="803"/>
        <v xml:space="preserve"> </v>
      </c>
      <c r="JS111" s="289">
        <f t="shared" si="803"/>
        <v>0.48341289503897517</v>
      </c>
      <c r="JT111" s="289">
        <f t="shared" si="803"/>
        <v>4.5364536453645359</v>
      </c>
      <c r="JU111" s="289">
        <f t="shared" si="803"/>
        <v>6.4552031163049524</v>
      </c>
      <c r="JV111" s="289">
        <f t="shared" si="803"/>
        <v>7.3959938366718028</v>
      </c>
      <c r="JW111" s="289">
        <f t="shared" si="803"/>
        <v>4.8646625919920163</v>
      </c>
      <c r="JX111" s="289" t="str">
        <f t="shared" si="803"/>
        <v xml:space="preserve"> </v>
      </c>
      <c r="JY111" s="289">
        <f t="shared" si="803"/>
        <v>6.4907158115606789</v>
      </c>
      <c r="JZ111" s="289">
        <f t="shared" si="803"/>
        <v>5.4195739653708417</v>
      </c>
      <c r="KA111" s="289">
        <f t="shared" si="803"/>
        <v>6.7398978950814445</v>
      </c>
      <c r="KB111" s="289">
        <f t="shared" si="803"/>
        <v>0.65803819709112377</v>
      </c>
      <c r="KC111" s="289">
        <f t="shared" si="803"/>
        <v>2.9142679693285238</v>
      </c>
      <c r="KD111" s="289" t="str">
        <f t="shared" si="803"/>
        <v xml:space="preserve"> </v>
      </c>
      <c r="KE111" s="289" t="str">
        <f t="shared" si="803"/>
        <v xml:space="preserve"> </v>
      </c>
      <c r="KF111" s="289">
        <f t="shared" si="803"/>
        <v>0.61848958333333326</v>
      </c>
      <c r="KG111" s="289">
        <f t="shared" si="803"/>
        <v>3.1155202098876771</v>
      </c>
      <c r="KH111" s="289">
        <f t="shared" si="803"/>
        <v>3.8239675016926205</v>
      </c>
      <c r="KI111" s="289" t="str">
        <f t="shared" si="803"/>
        <v xml:space="preserve"> </v>
      </c>
      <c r="KJ111" s="289">
        <f t="shared" si="803"/>
        <v>7.6085257178591901</v>
      </c>
      <c r="KK111" s="289">
        <f t="shared" si="803"/>
        <v>3.9911547381478885</v>
      </c>
      <c r="KL111" s="289">
        <f t="shared" si="803"/>
        <v>3.7099527869706059</v>
      </c>
      <c r="KM111" s="289" t="str">
        <f t="shared" si="803"/>
        <v xml:space="preserve"> </v>
      </c>
      <c r="KN111" s="289">
        <f t="shared" si="803"/>
        <v>3.4703260697236074</v>
      </c>
      <c r="KO111" s="289" t="str">
        <f t="shared" si="803"/>
        <v xml:space="preserve"> </v>
      </c>
      <c r="KP111" s="289">
        <f t="shared" si="803"/>
        <v>2.169883820803761</v>
      </c>
      <c r="KQ111" s="289">
        <f t="shared" si="803"/>
        <v>11.16593092703194</v>
      </c>
      <c r="KR111" s="289">
        <f t="shared" si="803"/>
        <v>3.2086427752579376</v>
      </c>
      <c r="KS111" s="289" t="str">
        <f t="shared" si="803"/>
        <v xml:space="preserve"> </v>
      </c>
      <c r="KT111" s="289">
        <f t="shared" si="803"/>
        <v>3.1564305585277124</v>
      </c>
      <c r="KU111" s="289">
        <f t="shared" si="803"/>
        <v>2.8749634538544</v>
      </c>
      <c r="KV111" s="289" t="str">
        <f t="shared" si="803"/>
        <v xml:space="preserve"> </v>
      </c>
      <c r="KW111" s="289">
        <f t="shared" si="803"/>
        <v>3.212573518509366</v>
      </c>
      <c r="KX111" s="289" t="str">
        <f t="shared" si="803"/>
        <v xml:space="preserve"> </v>
      </c>
      <c r="KY111" s="289">
        <f t="shared" si="803"/>
        <v>2.5875921477677459</v>
      </c>
      <c r="KZ111" s="289">
        <f t="shared" si="803"/>
        <v>2.810526315789474</v>
      </c>
      <c r="LA111" s="289">
        <f t="shared" si="803"/>
        <v>5.0540315876974233</v>
      </c>
      <c r="LB111" s="289">
        <f t="shared" si="803"/>
        <v>1.8072289156626506</v>
      </c>
      <c r="LC111" s="289">
        <f t="shared" si="803"/>
        <v>2.3245002324500232</v>
      </c>
      <c r="LD111" s="289">
        <f t="shared" si="803"/>
        <v>3.454802813939255</v>
      </c>
      <c r="LE111" s="289">
        <f t="shared" si="803"/>
        <v>3.7081579474844659</v>
      </c>
      <c r="LF111" s="289">
        <f t="shared" si="803"/>
        <v>2.7897245147041727</v>
      </c>
      <c r="LG111" s="289">
        <f t="shared" si="803"/>
        <v>5.8595470966604983</v>
      </c>
      <c r="LH111" s="289">
        <f t="shared" si="803"/>
        <v>5.6362453934532848</v>
      </c>
      <c r="LI111" s="289">
        <f t="shared" si="803"/>
        <v>1.4830589040574971</v>
      </c>
      <c r="LJ111" s="289">
        <f t="shared" si="803"/>
        <v>4.8061839952053553</v>
      </c>
      <c r="LK111" s="289" t="str">
        <f t="shared" si="803"/>
        <v xml:space="preserve"> </v>
      </c>
      <c r="LL111" s="289">
        <f t="shared" si="803"/>
        <v>2.2288165243420459</v>
      </c>
      <c r="LM111" s="289" t="str">
        <f t="shared" si="803"/>
        <v xml:space="preserve"> </v>
      </c>
      <c r="LN111" s="289">
        <f t="shared" si="803"/>
        <v>1.9926490262072074</v>
      </c>
      <c r="LO111" s="289">
        <f t="shared" si="803"/>
        <v>11.455853772876434</v>
      </c>
      <c r="LP111" s="289">
        <f t="shared" si="803"/>
        <v>2.8672941469799915</v>
      </c>
      <c r="LQ111" s="289">
        <f t="shared" si="803"/>
        <v>10.526315789473683</v>
      </c>
      <c r="LR111" s="289">
        <f t="shared" si="803"/>
        <v>7.325013564839935</v>
      </c>
      <c r="LS111" s="289">
        <f t="shared" si="803"/>
        <v>6.4946059697160274</v>
      </c>
      <c r="LT111" s="289">
        <f t="shared" ref="LT111:MP111" si="804">IF(LT64&gt;0,IF(LT31&gt;0,LT64/LT31*1000," ")," ")</f>
        <v>9.4400343273975533</v>
      </c>
      <c r="LU111" s="289">
        <f t="shared" si="804"/>
        <v>2.1645698398458826E-2</v>
      </c>
      <c r="LV111" s="289">
        <f t="shared" si="804"/>
        <v>3.3697652249096595</v>
      </c>
      <c r="LW111" s="289" t="str">
        <f t="shared" si="804"/>
        <v xml:space="preserve"> </v>
      </c>
      <c r="LX111" s="289">
        <f t="shared" si="804"/>
        <v>3.5443396895158434</v>
      </c>
      <c r="LY111" s="289" t="str">
        <f t="shared" si="804"/>
        <v xml:space="preserve"> </v>
      </c>
      <c r="LZ111" s="289">
        <f t="shared" si="804"/>
        <v>2.7400524183940909</v>
      </c>
      <c r="MA111" s="289">
        <f t="shared" si="804"/>
        <v>2.2573139943567151</v>
      </c>
      <c r="MB111" s="289" t="str">
        <f t="shared" si="804"/>
        <v xml:space="preserve"> </v>
      </c>
      <c r="MC111" s="289">
        <f t="shared" si="804"/>
        <v>1.7844396859386151</v>
      </c>
      <c r="MD111" s="289" t="str">
        <f t="shared" si="804"/>
        <v xml:space="preserve"> </v>
      </c>
      <c r="ME111" s="289">
        <f t="shared" si="804"/>
        <v>3.6833333333333331</v>
      </c>
      <c r="MF111" s="289">
        <f t="shared" si="804"/>
        <v>8.1818181818181817</v>
      </c>
      <c r="MG111" s="289" t="str">
        <f t="shared" si="804"/>
        <v xml:space="preserve"> </v>
      </c>
      <c r="MH111" s="289">
        <f t="shared" si="804"/>
        <v>3.484320557491289</v>
      </c>
      <c r="MI111" s="289">
        <f t="shared" si="804"/>
        <v>6.4673210073803551</v>
      </c>
      <c r="MJ111" s="289" t="str">
        <f t="shared" si="804"/>
        <v xml:space="preserve"> </v>
      </c>
      <c r="MK111" s="289">
        <f t="shared" si="804"/>
        <v>4.8913705952377864</v>
      </c>
      <c r="ML111" s="289">
        <f t="shared" si="804"/>
        <v>0.68951251465214103</v>
      </c>
      <c r="MM111" s="289">
        <f t="shared" si="804"/>
        <v>12.917777322124255</v>
      </c>
      <c r="MN111" s="289">
        <f t="shared" si="804"/>
        <v>1.9257883696138105</v>
      </c>
      <c r="MO111" s="289">
        <f t="shared" si="804"/>
        <v>2.1911421911421911</v>
      </c>
      <c r="MP111" s="289">
        <f t="shared" si="804"/>
        <v>10.127478753541077</v>
      </c>
      <c r="MR111" s="363">
        <f t="shared" si="50"/>
        <v>2.1645698398458826E-2</v>
      </c>
      <c r="MS111" s="363">
        <f t="shared" si="51"/>
        <v>24.046234820599267</v>
      </c>
      <c r="MT111" s="286">
        <f t="shared" si="52"/>
        <v>3.4044194566064174</v>
      </c>
      <c r="MU111" s="772">
        <f t="shared" si="53"/>
        <v>244</v>
      </c>
    </row>
    <row r="112" spans="1:359" s="99" customFormat="1" ht="43.5" x14ac:dyDescent="0.35">
      <c r="A112" s="105" t="s">
        <v>271</v>
      </c>
      <c r="B112" s="102"/>
      <c r="C112" s="102" t="s">
        <v>4</v>
      </c>
      <c r="D112" s="69" t="s">
        <v>240</v>
      </c>
      <c r="E112" s="286">
        <f t="shared" si="15"/>
        <v>6.9910654380373874E-2</v>
      </c>
      <c r="F112" s="352"/>
      <c r="G112" s="730">
        <f t="shared" ref="G112:M112" si="805">IF(G65&gt;0,IF(G31&gt;0,G65/G31*1000," ")," ")</f>
        <v>0.123875420131696</v>
      </c>
      <c r="H112" s="911" t="str">
        <f t="shared" ref="H112" si="806">IF(H65&gt;0,IF(H31&gt;0,H65/H31*1000," ")," ")</f>
        <v xml:space="preserve"> </v>
      </c>
      <c r="I112" s="860">
        <f t="shared" ref="I112" si="807">IF(I65&gt;0,IF(I31&gt;0,I65/I31*1000," ")," ")</f>
        <v>1.8971732119142475E-2</v>
      </c>
      <c r="J112" s="776" t="str">
        <f t="shared" ref="J112:L112" si="808">IF(J65&gt;0,IF(J31&gt;0,J65/J31*1000," ")," ")</f>
        <v xml:space="preserve"> </v>
      </c>
      <c r="K112" s="776">
        <f t="shared" ref="K112" si="809">IF(K65&gt;0,IF(K31&gt;0,K65/K31*1000," ")," ")</f>
        <v>6.2739193173975777E-2</v>
      </c>
      <c r="L112" s="776" t="str">
        <f t="shared" si="808"/>
        <v xml:space="preserve"> </v>
      </c>
      <c r="M112" s="730">
        <f t="shared" si="805"/>
        <v>0.1148332494454076</v>
      </c>
      <c r="N112" s="730">
        <f t="shared" ref="N112:Y112" si="810">IF(N65&gt;0,IF(N31&gt;0,N65/N31*1000," ")," ")</f>
        <v>9.4295143800094294E-2</v>
      </c>
      <c r="O112" s="776">
        <f t="shared" ref="O112:Q112" si="811">IF(O65&gt;0,IF(O31&gt;0,O65/O31*1000," ")," ")</f>
        <v>2.400845097474311E-2</v>
      </c>
      <c r="P112" s="860" t="str">
        <f t="shared" si="811"/>
        <v xml:space="preserve"> </v>
      </c>
      <c r="Q112" s="860">
        <f t="shared" si="811"/>
        <v>6.9001207521131619E-2</v>
      </c>
      <c r="R112" s="860" t="str">
        <f t="shared" ref="R112" si="812">IF(R65&gt;0,IF(R31&gt;0,R65/R31*1000," ")," ")</f>
        <v xml:space="preserve"> </v>
      </c>
      <c r="S112" s="730" t="str">
        <f t="shared" ref="S112" si="813">IF(S65&gt;0,IF(S31&gt;0,S65/S31*1000," ")," ")</f>
        <v xml:space="preserve"> </v>
      </c>
      <c r="T112" s="730">
        <f t="shared" si="810"/>
        <v>0.10720145172516655</v>
      </c>
      <c r="U112" s="860"/>
      <c r="V112" s="673">
        <f t="shared" si="810"/>
        <v>0.13371652849292054</v>
      </c>
      <c r="W112" s="814" t="str">
        <f t="shared" ref="W112" si="814">IF(W65&gt;0,IF(W31&gt;0,W65/W31*1000," ")," ")</f>
        <v xml:space="preserve"> </v>
      </c>
      <c r="X112" s="673">
        <f t="shared" si="810"/>
        <v>5.9393003504187206E-2</v>
      </c>
      <c r="Y112" s="730">
        <f t="shared" si="810"/>
        <v>7.8350515463917525E-2</v>
      </c>
      <c r="Z112" s="730" t="str">
        <f t="shared" ref="Z112:AB112" si="815">IF(Z65&gt;0,IF(Z31&gt;0,Z65/Z31*1000," ")," ")</f>
        <v xml:space="preserve"> </v>
      </c>
      <c r="AA112" s="776" t="str">
        <f t="shared" si="815"/>
        <v xml:space="preserve"> </v>
      </c>
      <c r="AB112" s="911" t="str">
        <f t="shared" si="815"/>
        <v xml:space="preserve"> </v>
      </c>
      <c r="AC112" s="776">
        <f t="shared" ref="AC112" si="816">IF(AC65&gt;0,IF(AC31&gt;0,AC65/AC31*1000," ")," ")</f>
        <v>6.912601672849604E-2</v>
      </c>
      <c r="AD112" s="289" t="str">
        <f t="shared" ref="AD112:BQ112" si="817">IF(AD65&gt;0,IF(AD31&gt;0,AD65/AD31*1000," ")," ")</f>
        <v xml:space="preserve"> </v>
      </c>
      <c r="AE112" s="289" t="str">
        <f t="shared" ref="AE112:AH112" si="818">IF(AE65&gt;0,IF(AE31&gt;0,AE65/AE31*1000," ")," ")</f>
        <v xml:space="preserve"> </v>
      </c>
      <c r="AF112" s="673" t="str">
        <f>IF(AF65&gt;0,IF(AF31&gt;0,AF65/AF31*1000," ")," ")</f>
        <v xml:space="preserve"> </v>
      </c>
      <c r="AG112" s="776" t="str">
        <f t="shared" ref="AG112" si="819">IF(AG65&gt;0,IF(AG31&gt;0,AG65/AG31*1000," ")," ")</f>
        <v xml:space="preserve"> </v>
      </c>
      <c r="AH112" s="644" t="str">
        <f t="shared" si="818"/>
        <v xml:space="preserve"> </v>
      </c>
      <c r="AI112" s="289" t="str">
        <f t="shared" ref="AI112:AJ112" si="820">IF(AI65&gt;0,IF(AI31&gt;0,AI65/AI31*1000," ")," ")</f>
        <v xml:space="preserve"> </v>
      </c>
      <c r="AJ112" s="289">
        <f t="shared" si="820"/>
        <v>5.3470217089081382E-2</v>
      </c>
      <c r="AK112" s="730">
        <f>IF(AK65&gt;0,IF(AK31&gt;0,AK65/AK31*1000," ")," ")</f>
        <v>0.10059449074984494</v>
      </c>
      <c r="AL112" s="289" t="str">
        <f t="shared" si="817"/>
        <v xml:space="preserve"> </v>
      </c>
      <c r="AM112" s="289" t="str">
        <f t="shared" ref="AM112:AR112" si="821">IF(AM65&gt;0,IF(AM31&gt;0,AM65/AM31*1000," ")," ")</f>
        <v xml:space="preserve"> </v>
      </c>
      <c r="AN112" s="289">
        <f t="shared" si="821"/>
        <v>2.4499338517860018E-2</v>
      </c>
      <c r="AO112" s="590">
        <f t="shared" ref="AO112:AP112" si="822">IF(AO65&gt;0,IF(AO31&gt;0,AO65/AO31*1000," ")," ")</f>
        <v>2.4147590070510965E-2</v>
      </c>
      <c r="AP112" s="860" t="str">
        <f t="shared" si="822"/>
        <v xml:space="preserve"> </v>
      </c>
      <c r="AQ112" s="289">
        <f t="shared" ref="AQ112" si="823">IF(AQ65&gt;0,IF(AQ31&gt;0,AQ65/AQ31*1000," ")," ")</f>
        <v>2.5714873482822465E-2</v>
      </c>
      <c r="AR112" s="289">
        <f t="shared" si="821"/>
        <v>6.8598868118676035E-2</v>
      </c>
      <c r="AS112" s="566" t="str">
        <f>IF(AS65&gt;0,IF(AS31&gt;0,AS65/AS31*1000," ")," ")</f>
        <v xml:space="preserve"> </v>
      </c>
      <c r="AT112" s="289" t="str">
        <f t="shared" ref="AT112:AU112" si="824">IF(AT65&gt;0,IF(AT31&gt;0,AT65/AT31*1000," ")," ")</f>
        <v xml:space="preserve"> </v>
      </c>
      <c r="AU112" s="644" t="str">
        <f t="shared" si="824"/>
        <v xml:space="preserve"> </v>
      </c>
      <c r="AV112" s="566">
        <f t="shared" ref="AV112:AX112" si="825">IF(AV65&gt;0,IF(AV31&gt;0,AV65/AV31*1000," ")," ")</f>
        <v>0.14604255742269068</v>
      </c>
      <c r="AW112" s="730">
        <f t="shared" si="825"/>
        <v>0.27127292989427687</v>
      </c>
      <c r="AX112" s="730">
        <f t="shared" si="825"/>
        <v>5.3152379011897274E-2</v>
      </c>
      <c r="AY112" s="466">
        <f t="shared" si="817"/>
        <v>0.12554927809165098</v>
      </c>
      <c r="AZ112" s="544">
        <f t="shared" ref="AZ112" si="826">IF(AZ65&gt;0,IF(AZ31&gt;0,AZ65/AZ31*1000," ")," ")</f>
        <v>0.11784115012962527</v>
      </c>
      <c r="BA112" s="289" t="str">
        <f t="shared" si="817"/>
        <v xml:space="preserve"> </v>
      </c>
      <c r="BB112" s="289">
        <f t="shared" si="817"/>
        <v>4.1862548508228084E-2</v>
      </c>
      <c r="BC112" s="289" t="str">
        <f t="shared" ref="BC112:BF112" si="827">IF(BC65&gt;0,IF(BC31&gt;0,BC65/BC31*1000," ")," ")</f>
        <v xml:space="preserve"> </v>
      </c>
      <c r="BD112" s="673" t="str">
        <f t="shared" ref="BD112" si="828">IF(BD65&gt;0,IF(BD31&gt;0,BD65/BD31*1000," ")," ")</f>
        <v xml:space="preserve"> </v>
      </c>
      <c r="BE112" s="289">
        <f t="shared" si="827"/>
        <v>6.6683423013988136E-2</v>
      </c>
      <c r="BF112" s="776" t="str">
        <f t="shared" si="827"/>
        <v xml:space="preserve"> </v>
      </c>
      <c r="BG112" s="289">
        <f t="shared" si="817"/>
        <v>5.598007109469029E-2</v>
      </c>
      <c r="BH112" s="289" t="str">
        <f t="shared" si="817"/>
        <v xml:space="preserve"> </v>
      </c>
      <c r="BI112" s="289" t="str">
        <f t="shared" si="817"/>
        <v xml:space="preserve"> </v>
      </c>
      <c r="BJ112" s="289" t="str">
        <f t="shared" si="817"/>
        <v xml:space="preserve"> </v>
      </c>
      <c r="BK112" s="289">
        <f t="shared" si="817"/>
        <v>0.10993985152812602</v>
      </c>
      <c r="BL112" s="289" t="str">
        <f t="shared" si="817"/>
        <v xml:space="preserve"> </v>
      </c>
      <c r="BM112" s="289" t="str">
        <f t="shared" si="817"/>
        <v xml:space="preserve"> </v>
      </c>
      <c r="BN112" s="289">
        <f t="shared" si="817"/>
        <v>2.0437450294788006E-2</v>
      </c>
      <c r="BO112" s="289">
        <f t="shared" si="817"/>
        <v>0.10560181635124125</v>
      </c>
      <c r="BP112" s="860" t="str">
        <f t="shared" si="817"/>
        <v xml:space="preserve"> </v>
      </c>
      <c r="BQ112" s="289" t="str">
        <f t="shared" si="817"/>
        <v xml:space="preserve"> </v>
      </c>
      <c r="BR112" s="289">
        <f t="shared" ref="BR112" si="829">IF(BR65&gt;0,IF(BR31&gt;0,BR65/BR31*1000," ")," ")</f>
        <v>5.4963174672969115E-2</v>
      </c>
      <c r="BS112" s="289">
        <f t="shared" ref="BS112:EH112" si="830">IF(BS65&gt;0,IF(BS31&gt;0,BS65/BS31*1000," ")," ")</f>
        <v>0.1083149799617287</v>
      </c>
      <c r="BT112" s="289" t="str">
        <f t="shared" si="830"/>
        <v xml:space="preserve"> </v>
      </c>
      <c r="BU112" s="289" t="str">
        <f t="shared" si="830"/>
        <v xml:space="preserve"> </v>
      </c>
      <c r="BV112" s="289" t="str">
        <f t="shared" ref="BV112" si="831">IF(BV65&gt;0,IF(BV31&gt;0,BV65/BV31*1000," ")," ")</f>
        <v xml:space="preserve"> </v>
      </c>
      <c r="BW112" s="289" t="str">
        <f t="shared" si="830"/>
        <v xml:space="preserve"> </v>
      </c>
      <c r="BX112" s="289" t="str">
        <f t="shared" si="830"/>
        <v xml:space="preserve"> </v>
      </c>
      <c r="BY112" s="289">
        <f t="shared" si="830"/>
        <v>4.8193102878505187E-2</v>
      </c>
      <c r="BZ112" s="289" t="str">
        <f t="shared" si="830"/>
        <v xml:space="preserve"> </v>
      </c>
      <c r="CA112" s="289">
        <f t="shared" si="830"/>
        <v>4.1937513105472848E-2</v>
      </c>
      <c r="CB112" s="289">
        <f t="shared" si="830"/>
        <v>9.7728367825781759E-2</v>
      </c>
      <c r="CC112" s="289" t="str">
        <f t="shared" si="830"/>
        <v xml:space="preserve"> </v>
      </c>
      <c r="CD112" s="289" t="str">
        <f t="shared" si="830"/>
        <v xml:space="preserve"> </v>
      </c>
      <c r="CE112" s="289" t="str">
        <f t="shared" si="830"/>
        <v xml:space="preserve"> </v>
      </c>
      <c r="CF112" s="566">
        <f>IF(CF65&gt;0,IF(CF31&gt;0,CF65/CF31*1000," ")," ")</f>
        <v>0.13628524030847461</v>
      </c>
      <c r="CG112" s="289" t="str">
        <f t="shared" si="830"/>
        <v xml:space="preserve"> </v>
      </c>
      <c r="CH112" s="289">
        <f t="shared" si="830"/>
        <v>6.0832536716781085E-2</v>
      </c>
      <c r="CI112" s="289">
        <f t="shared" si="830"/>
        <v>0.11153703157651826</v>
      </c>
      <c r="CJ112" s="289">
        <f t="shared" si="830"/>
        <v>8.6745199987722219E-2</v>
      </c>
      <c r="CK112" s="289" t="str">
        <f t="shared" si="830"/>
        <v xml:space="preserve"> </v>
      </c>
      <c r="CL112" s="289">
        <f t="shared" si="830"/>
        <v>4.2222775809727282E-2</v>
      </c>
      <c r="CM112" s="289" t="str">
        <f t="shared" si="830"/>
        <v xml:space="preserve"> </v>
      </c>
      <c r="CN112" s="289" t="str">
        <f t="shared" si="830"/>
        <v xml:space="preserve"> </v>
      </c>
      <c r="CO112" s="289" t="str">
        <f t="shared" si="830"/>
        <v xml:space="preserve"> </v>
      </c>
      <c r="CP112" s="289" t="str">
        <f t="shared" si="830"/>
        <v xml:space="preserve"> </v>
      </c>
      <c r="CQ112" s="289">
        <f t="shared" ref="CQ112" si="832">IF(CQ65&gt;0,IF(CQ31&gt;0,CQ65/CQ31*1000," ")," ")</f>
        <v>6.5168623814119031E-2</v>
      </c>
      <c r="CR112" s="289" t="str">
        <f t="shared" si="830"/>
        <v xml:space="preserve"> </v>
      </c>
      <c r="CS112" s="289" t="str">
        <f t="shared" si="830"/>
        <v xml:space="preserve"> </v>
      </c>
      <c r="CT112" s="289">
        <f t="shared" si="830"/>
        <v>0.11321509181262181</v>
      </c>
      <c r="CU112" s="289" t="str">
        <f t="shared" si="830"/>
        <v xml:space="preserve"> </v>
      </c>
      <c r="CV112" s="776" t="str">
        <f t="shared" si="830"/>
        <v xml:space="preserve"> </v>
      </c>
      <c r="CW112" s="289">
        <f t="shared" si="830"/>
        <v>2.8812631457631025E-2</v>
      </c>
      <c r="CX112" s="289">
        <f t="shared" si="830"/>
        <v>1.6005377806943135E-2</v>
      </c>
      <c r="CY112" s="289" t="str">
        <f t="shared" si="830"/>
        <v xml:space="preserve"> </v>
      </c>
      <c r="CZ112" s="289" t="str">
        <f t="shared" si="830"/>
        <v xml:space="preserve"> </v>
      </c>
      <c r="DA112" s="289" t="str">
        <f t="shared" si="830"/>
        <v xml:space="preserve"> </v>
      </c>
      <c r="DB112" s="289">
        <f t="shared" si="830"/>
        <v>4.2187328613977511E-2</v>
      </c>
      <c r="DC112" s="289">
        <f t="shared" si="830"/>
        <v>9.5882099597923917E-2</v>
      </c>
      <c r="DD112" s="289" t="str">
        <f t="shared" si="830"/>
        <v xml:space="preserve"> </v>
      </c>
      <c r="DE112" s="289">
        <f t="shared" si="830"/>
        <v>8.7657784011220194E-2</v>
      </c>
      <c r="DF112" s="289">
        <f t="shared" si="830"/>
        <v>2.0437450294788006E-2</v>
      </c>
      <c r="DG112" s="860" t="str">
        <f t="shared" ref="DG112" si="833">IF(DG65&gt;0,IF(DG31&gt;0,DG65/DG31*1000," ")," ")</f>
        <v xml:space="preserve"> </v>
      </c>
      <c r="DH112" s="289" t="str">
        <f t="shared" si="830"/>
        <v xml:space="preserve"> </v>
      </c>
      <c r="DI112" s="289">
        <f t="shared" si="830"/>
        <v>4.9846721331904396E-2</v>
      </c>
      <c r="DJ112" s="289" t="str">
        <f t="shared" si="830"/>
        <v xml:space="preserve"> </v>
      </c>
      <c r="DK112" s="289">
        <f t="shared" si="830"/>
        <v>1.3231713771567693E-2</v>
      </c>
      <c r="DL112" s="289">
        <f t="shared" si="830"/>
        <v>3.0994297049342923E-2</v>
      </c>
      <c r="DM112" s="289">
        <f t="shared" si="830"/>
        <v>0.10195065588255284</v>
      </c>
      <c r="DN112" s="289">
        <f t="shared" si="830"/>
        <v>5.5251671363058731E-2</v>
      </c>
      <c r="DO112" s="289" t="str">
        <f t="shared" si="830"/>
        <v xml:space="preserve"> </v>
      </c>
      <c r="DP112" s="289">
        <f t="shared" si="830"/>
        <v>1.6492669008625664E-2</v>
      </c>
      <c r="DQ112" s="289">
        <f t="shared" si="830"/>
        <v>0.10103051121438673</v>
      </c>
      <c r="DR112" s="289" t="str">
        <f t="shared" si="830"/>
        <v xml:space="preserve"> </v>
      </c>
      <c r="DS112" s="289">
        <f t="shared" si="830"/>
        <v>8.5851648351648352E-2</v>
      </c>
      <c r="DT112" s="289" t="str">
        <f t="shared" si="830"/>
        <v xml:space="preserve"> </v>
      </c>
      <c r="DU112" s="289">
        <f t="shared" si="830"/>
        <v>4.1706269330307071E-2</v>
      </c>
      <c r="DV112" s="289">
        <f t="shared" si="830"/>
        <v>0.10943964317505948</v>
      </c>
      <c r="DW112" s="289">
        <f t="shared" si="830"/>
        <v>4.7774884743090558E-2</v>
      </c>
      <c r="DX112" s="289">
        <f t="shared" si="830"/>
        <v>2.8158702446991243E-2</v>
      </c>
      <c r="DY112" s="289" t="str">
        <f t="shared" si="830"/>
        <v xml:space="preserve"> </v>
      </c>
      <c r="DZ112" s="289">
        <f t="shared" si="830"/>
        <v>4.4054804176395436E-2</v>
      </c>
      <c r="EA112" s="289" t="str">
        <f t="shared" si="830"/>
        <v xml:space="preserve"> </v>
      </c>
      <c r="EB112" s="289" t="str">
        <f t="shared" si="830"/>
        <v xml:space="preserve"> </v>
      </c>
      <c r="EC112" s="289" t="str">
        <f t="shared" si="830"/>
        <v xml:space="preserve"> </v>
      </c>
      <c r="ED112" s="289">
        <f t="shared" si="830"/>
        <v>0.12899834398375912</v>
      </c>
      <c r="EE112" s="289">
        <f t="shared" si="830"/>
        <v>1.7067759003242873E-2</v>
      </c>
      <c r="EF112" s="289" t="str">
        <f t="shared" si="830"/>
        <v xml:space="preserve"> </v>
      </c>
      <c r="EG112" s="289" t="str">
        <f t="shared" si="830"/>
        <v xml:space="preserve"> </v>
      </c>
      <c r="EH112" s="289">
        <f t="shared" si="830"/>
        <v>7.7290996053612671E-2</v>
      </c>
      <c r="EI112" s="289" t="str">
        <f t="shared" ref="EI112:GU112" si="834">IF(EI65&gt;0,IF(EI31&gt;0,EI65/EI31*1000," ")," ")</f>
        <v xml:space="preserve"> </v>
      </c>
      <c r="EJ112" s="289" t="str">
        <f t="shared" si="834"/>
        <v xml:space="preserve"> </v>
      </c>
      <c r="EK112" s="289">
        <f t="shared" si="834"/>
        <v>0.1075472161150481</v>
      </c>
      <c r="EL112" s="289">
        <f t="shared" si="834"/>
        <v>5.7599092592756695E-2</v>
      </c>
      <c r="EM112" s="289" t="str">
        <f t="shared" si="834"/>
        <v xml:space="preserve"> </v>
      </c>
      <c r="EN112" s="289" t="str">
        <f t="shared" si="834"/>
        <v xml:space="preserve"> </v>
      </c>
      <c r="EO112" s="289" t="str">
        <f t="shared" si="834"/>
        <v xml:space="preserve"> </v>
      </c>
      <c r="EP112" s="289" t="str">
        <f t="shared" si="834"/>
        <v xml:space="preserve"> </v>
      </c>
      <c r="EQ112" s="289" t="str">
        <f t="shared" si="834"/>
        <v xml:space="preserve"> </v>
      </c>
      <c r="ER112" s="289">
        <f t="shared" si="834"/>
        <v>6.6939057137634428E-2</v>
      </c>
      <c r="ES112" s="289" t="str">
        <f t="shared" si="834"/>
        <v xml:space="preserve"> </v>
      </c>
      <c r="ET112" s="289" t="str">
        <f t="shared" si="834"/>
        <v xml:space="preserve"> </v>
      </c>
      <c r="EU112" s="289" t="str">
        <f t="shared" si="834"/>
        <v xml:space="preserve"> </v>
      </c>
      <c r="EV112" s="289">
        <f t="shared" si="834"/>
        <v>5.9159929008085192E-2</v>
      </c>
      <c r="EW112" s="289">
        <f t="shared" si="834"/>
        <v>7.7082615702210588E-2</v>
      </c>
      <c r="EX112" s="289" t="str">
        <f t="shared" si="834"/>
        <v xml:space="preserve"> </v>
      </c>
      <c r="EY112" s="289" t="str">
        <f t="shared" si="834"/>
        <v xml:space="preserve"> </v>
      </c>
      <c r="EZ112" s="776" t="str">
        <f t="shared" ref="EZ112" si="835">IF(EZ65&gt;0,IF(EZ31&gt;0,EZ65/EZ31*1000," ")," ")</f>
        <v xml:space="preserve"> </v>
      </c>
      <c r="FA112" s="289">
        <f t="shared" si="834"/>
        <v>2.8812631457631025E-2</v>
      </c>
      <c r="FB112" s="289">
        <f t="shared" si="834"/>
        <v>8.1316679677335413E-2</v>
      </c>
      <c r="FC112" s="289" t="str">
        <f t="shared" si="834"/>
        <v xml:space="preserve"> </v>
      </c>
      <c r="FD112" s="289" t="str">
        <f t="shared" si="834"/>
        <v xml:space="preserve"> </v>
      </c>
      <c r="FE112" s="289" t="str">
        <f t="shared" si="834"/>
        <v xml:space="preserve"> </v>
      </c>
      <c r="FF112" s="289" t="str">
        <f t="shared" si="834"/>
        <v xml:space="preserve"> </v>
      </c>
      <c r="FG112" s="289">
        <f t="shared" si="834"/>
        <v>5.1115597924706727E-2</v>
      </c>
      <c r="FH112" s="289">
        <f t="shared" si="834"/>
        <v>8.1193785128136409E-2</v>
      </c>
      <c r="FI112" s="289" t="str">
        <f t="shared" si="834"/>
        <v xml:space="preserve"> </v>
      </c>
      <c r="FJ112" s="289">
        <f t="shared" si="834"/>
        <v>0.21914446002805049</v>
      </c>
      <c r="FK112" s="289" t="str">
        <f t="shared" si="834"/>
        <v xml:space="preserve"> </v>
      </c>
      <c r="FL112" s="289">
        <f t="shared" si="834"/>
        <v>2.0604777083187756E-2</v>
      </c>
      <c r="FM112" s="289">
        <f t="shared" si="834"/>
        <v>0.10144388462448856</v>
      </c>
      <c r="FN112" s="289">
        <f t="shared" si="834"/>
        <v>3.2175032175032175E-2</v>
      </c>
      <c r="FO112" s="289">
        <f t="shared" si="834"/>
        <v>0.13990579676351259</v>
      </c>
      <c r="FP112" s="289" t="str">
        <f t="shared" si="834"/>
        <v xml:space="preserve"> </v>
      </c>
      <c r="FQ112" s="289">
        <f t="shared" si="834"/>
        <v>9.9693442663808793E-2</v>
      </c>
      <c r="FR112" s="289">
        <f t="shared" si="834"/>
        <v>5.4963174672969115E-2</v>
      </c>
      <c r="FS112" s="289">
        <f t="shared" si="834"/>
        <v>0.11499540018399264</v>
      </c>
      <c r="FT112" s="289" t="str">
        <f t="shared" si="834"/>
        <v xml:space="preserve"> </v>
      </c>
      <c r="FU112" s="289">
        <f t="shared" si="834"/>
        <v>0.13858093126385809</v>
      </c>
      <c r="FV112" s="289">
        <f t="shared" si="834"/>
        <v>9.2982891148028768E-2</v>
      </c>
      <c r="FW112" s="289" t="str">
        <f t="shared" si="834"/>
        <v xml:space="preserve"> </v>
      </c>
      <c r="FX112" s="289" t="str">
        <f t="shared" si="834"/>
        <v xml:space="preserve"> </v>
      </c>
      <c r="FY112" s="289" t="str">
        <f t="shared" si="834"/>
        <v xml:space="preserve"> </v>
      </c>
      <c r="FZ112" s="289" t="str">
        <f t="shared" si="834"/>
        <v xml:space="preserve"> </v>
      </c>
      <c r="GA112" s="289">
        <f t="shared" si="834"/>
        <v>2.7408524050979856E-2</v>
      </c>
      <c r="GB112" s="289" t="str">
        <f t="shared" si="834"/>
        <v xml:space="preserve"> </v>
      </c>
      <c r="GC112" s="289" t="str">
        <f t="shared" si="834"/>
        <v xml:space="preserve"> </v>
      </c>
      <c r="GD112" s="289">
        <f t="shared" si="834"/>
        <v>6.5491220538046749E-2</v>
      </c>
      <c r="GE112" s="289">
        <f t="shared" si="834"/>
        <v>4.6634540649774597E-2</v>
      </c>
      <c r="GF112" s="289">
        <f t="shared" si="834"/>
        <v>8.1631986677659779E-2</v>
      </c>
      <c r="GG112" s="289">
        <f t="shared" si="834"/>
        <v>2.3887442371545279E-2</v>
      </c>
      <c r="GH112" s="289" t="str">
        <f t="shared" si="834"/>
        <v xml:space="preserve"> </v>
      </c>
      <c r="GI112" s="289" t="str">
        <f t="shared" si="834"/>
        <v xml:space="preserve"> </v>
      </c>
      <c r="GJ112" s="289">
        <f t="shared" si="834"/>
        <v>9.9973716587413303E-2</v>
      </c>
      <c r="GK112" s="289" t="str">
        <f t="shared" si="834"/>
        <v xml:space="preserve"> </v>
      </c>
      <c r="GL112" s="289">
        <f t="shared" si="834"/>
        <v>1.7067759003242873E-2</v>
      </c>
      <c r="GM112" s="289" t="str">
        <f t="shared" si="834"/>
        <v xml:space="preserve"> </v>
      </c>
      <c r="GN112" s="289" t="str">
        <f t="shared" si="834"/>
        <v xml:space="preserve"> </v>
      </c>
      <c r="GO112" s="289">
        <f t="shared" si="834"/>
        <v>8.1066182431336953E-2</v>
      </c>
      <c r="GP112" s="289" t="str">
        <f t="shared" si="834"/>
        <v xml:space="preserve"> </v>
      </c>
      <c r="GQ112" s="289" t="str">
        <f t="shared" si="834"/>
        <v xml:space="preserve"> </v>
      </c>
      <c r="GR112" s="289">
        <f t="shared" si="834"/>
        <v>0.12909767934300098</v>
      </c>
      <c r="GS112" s="289">
        <f t="shared" si="834"/>
        <v>0.10506261731992267</v>
      </c>
      <c r="GT112" s="289" t="str">
        <f t="shared" si="834"/>
        <v xml:space="preserve"> </v>
      </c>
      <c r="GU112" s="289">
        <f t="shared" si="834"/>
        <v>3.0921459492888066E-2</v>
      </c>
      <c r="GV112" s="289" t="str">
        <f t="shared" ref="GV112:JG112" si="836">IF(GV65&gt;0,IF(GV31&gt;0,GV65/GV31*1000," ")," ")</f>
        <v xml:space="preserve"> </v>
      </c>
      <c r="GW112" s="289">
        <f t="shared" si="836"/>
        <v>3.0167277554037135E-2</v>
      </c>
      <c r="GX112" s="289" t="str">
        <f t="shared" si="836"/>
        <v xml:space="preserve"> </v>
      </c>
      <c r="GY112" s="289" t="str">
        <f t="shared" si="836"/>
        <v xml:space="preserve"> </v>
      </c>
      <c r="GZ112" s="289" t="str">
        <f t="shared" si="836"/>
        <v xml:space="preserve"> </v>
      </c>
      <c r="HA112" s="289" t="str">
        <f t="shared" si="836"/>
        <v xml:space="preserve"> </v>
      </c>
      <c r="HB112" s="289" t="str">
        <f t="shared" si="836"/>
        <v xml:space="preserve"> </v>
      </c>
      <c r="HC112" s="289" t="str">
        <f t="shared" si="836"/>
        <v xml:space="preserve"> </v>
      </c>
      <c r="HD112" s="289">
        <f t="shared" si="836"/>
        <v>5.6913429499782689E-2</v>
      </c>
      <c r="HE112" s="289" t="str">
        <f t="shared" si="836"/>
        <v xml:space="preserve"> </v>
      </c>
      <c r="HF112" s="289" t="str">
        <f t="shared" si="836"/>
        <v xml:space="preserve"> </v>
      </c>
      <c r="HG112" s="289">
        <f t="shared" si="836"/>
        <v>3.0024169456412411E-2</v>
      </c>
      <c r="HH112" s="289" t="str">
        <f t="shared" si="836"/>
        <v xml:space="preserve"> </v>
      </c>
      <c r="HI112" s="289">
        <f t="shared" si="836"/>
        <v>1.2864052691159823E-2</v>
      </c>
      <c r="HJ112" s="289" t="str">
        <f t="shared" si="836"/>
        <v xml:space="preserve"> </v>
      </c>
      <c r="HK112" s="289" t="str">
        <f t="shared" si="836"/>
        <v xml:space="preserve"> </v>
      </c>
      <c r="HL112" s="289">
        <f t="shared" si="836"/>
        <v>2.5624599615631006E-2</v>
      </c>
      <c r="HM112" s="289" t="str">
        <f t="shared" si="836"/>
        <v xml:space="preserve"> </v>
      </c>
      <c r="HN112" s="289">
        <f t="shared" si="836"/>
        <v>0.1347164219318335</v>
      </c>
      <c r="HO112" s="289">
        <f t="shared" si="836"/>
        <v>3.4897923573547374E-2</v>
      </c>
      <c r="HP112" s="289">
        <f t="shared" si="836"/>
        <v>0.1011709331091514</v>
      </c>
      <c r="HQ112" s="289" t="str">
        <f t="shared" si="836"/>
        <v xml:space="preserve"> </v>
      </c>
      <c r="HR112" s="289">
        <f t="shared" si="836"/>
        <v>7.5700227100681302E-3</v>
      </c>
      <c r="HS112" s="289">
        <f t="shared" si="836"/>
        <v>1.0394084281174828E-2</v>
      </c>
      <c r="HT112" s="289">
        <f t="shared" si="836"/>
        <v>8.7578455699897834E-2</v>
      </c>
      <c r="HU112" s="289">
        <f t="shared" si="836"/>
        <v>0.24721878862793575</v>
      </c>
      <c r="HV112" s="289" t="str">
        <f t="shared" si="836"/>
        <v xml:space="preserve"> </v>
      </c>
      <c r="HW112" s="289">
        <f t="shared" si="836"/>
        <v>4.9504950495049507E-2</v>
      </c>
      <c r="HX112" s="289" t="str">
        <f t="shared" si="836"/>
        <v xml:space="preserve"> </v>
      </c>
      <c r="HY112" s="289">
        <f t="shared" si="836"/>
        <v>0.14094432699083861</v>
      </c>
      <c r="HZ112" s="289" t="str">
        <f t="shared" si="836"/>
        <v xml:space="preserve"> </v>
      </c>
      <c r="IA112" s="289" t="str">
        <f t="shared" si="836"/>
        <v xml:space="preserve"> </v>
      </c>
      <c r="IB112" s="289">
        <f t="shared" si="836"/>
        <v>0.11929378081756005</v>
      </c>
      <c r="IC112" s="289" t="str">
        <f t="shared" si="836"/>
        <v xml:space="preserve"> </v>
      </c>
      <c r="ID112" s="289" t="str">
        <f t="shared" si="836"/>
        <v xml:space="preserve"> </v>
      </c>
      <c r="IE112" s="289" t="str">
        <f t="shared" si="836"/>
        <v xml:space="preserve"> </v>
      </c>
      <c r="IF112" s="289">
        <f t="shared" si="836"/>
        <v>6.1821072154022792E-2</v>
      </c>
      <c r="IG112" s="289">
        <f t="shared" si="836"/>
        <v>2.8139315876952397E-3</v>
      </c>
      <c r="IH112" s="289">
        <f t="shared" si="836"/>
        <v>7.3174301185423674E-2</v>
      </c>
      <c r="II112" s="289">
        <f t="shared" si="836"/>
        <v>5.6075814501205634E-2</v>
      </c>
      <c r="IJ112" s="289" t="str">
        <f t="shared" si="836"/>
        <v xml:space="preserve"> </v>
      </c>
      <c r="IK112" s="289">
        <f t="shared" si="836"/>
        <v>7.4127312046977367E-2</v>
      </c>
      <c r="IL112" s="289">
        <f t="shared" si="836"/>
        <v>5.0370221125270738E-2</v>
      </c>
      <c r="IM112" s="289" t="str">
        <f t="shared" si="836"/>
        <v xml:space="preserve"> </v>
      </c>
      <c r="IN112" s="289">
        <f t="shared" si="836"/>
        <v>0.11266336187471834</v>
      </c>
      <c r="IO112" s="289">
        <f t="shared" si="836"/>
        <v>4.4087822943303059E-2</v>
      </c>
      <c r="IP112" s="289" t="str">
        <f t="shared" si="836"/>
        <v xml:space="preserve"> </v>
      </c>
      <c r="IQ112" s="289" t="str">
        <f t="shared" si="836"/>
        <v xml:space="preserve"> </v>
      </c>
      <c r="IR112" s="289">
        <f t="shared" si="836"/>
        <v>6.9920290868410021E-2</v>
      </c>
      <c r="IS112" s="289">
        <f t="shared" si="836"/>
        <v>2.0858972487015289E-2</v>
      </c>
      <c r="IT112" s="289">
        <f t="shared" si="836"/>
        <v>3.1431912191810102E-2</v>
      </c>
      <c r="IU112" s="289">
        <f t="shared" si="836"/>
        <v>2.512337371018394E-2</v>
      </c>
      <c r="IV112" s="289">
        <f t="shared" si="836"/>
        <v>0.101615689462453</v>
      </c>
      <c r="IW112" s="289">
        <f t="shared" si="836"/>
        <v>1.982422520319831E-2</v>
      </c>
      <c r="IX112" s="289">
        <f t="shared" si="836"/>
        <v>3.0040855563566449E-2</v>
      </c>
      <c r="IY112" s="289">
        <f t="shared" si="836"/>
        <v>4.9846721331904396E-2</v>
      </c>
      <c r="IZ112" s="289">
        <f t="shared" si="836"/>
        <v>1.3903758185837632E-2</v>
      </c>
      <c r="JA112" s="289">
        <f t="shared" si="836"/>
        <v>4.0858018386108273E-2</v>
      </c>
      <c r="JB112" s="289" t="str">
        <f t="shared" si="836"/>
        <v xml:space="preserve"> </v>
      </c>
      <c r="JC112" s="289">
        <f t="shared" si="836"/>
        <v>0.15540015540015539</v>
      </c>
      <c r="JD112" s="289" t="str">
        <f t="shared" si="836"/>
        <v xml:space="preserve"> </v>
      </c>
      <c r="JE112" s="289" t="str">
        <f t="shared" si="836"/>
        <v xml:space="preserve"> </v>
      </c>
      <c r="JF112" s="289" t="str">
        <f t="shared" si="836"/>
        <v xml:space="preserve"> </v>
      </c>
      <c r="JG112" s="289" t="str">
        <f t="shared" si="836"/>
        <v xml:space="preserve"> </v>
      </c>
      <c r="JH112" s="289">
        <f t="shared" ref="JH112:LS112" si="837">IF(JH65&gt;0,IF(JH31&gt;0,JH65/JH31*1000," ")," ")</f>
        <v>1.5497148524671461E-2</v>
      </c>
      <c r="JI112" s="289" t="str">
        <f t="shared" si="837"/>
        <v xml:space="preserve"> </v>
      </c>
      <c r="JJ112" s="289">
        <f t="shared" si="837"/>
        <v>0.12059972520491186</v>
      </c>
      <c r="JK112" s="289" t="str">
        <f t="shared" si="837"/>
        <v xml:space="preserve"> </v>
      </c>
      <c r="JL112" s="289" t="str">
        <f t="shared" si="837"/>
        <v xml:space="preserve"> </v>
      </c>
      <c r="JM112" s="289" t="str">
        <f t="shared" si="837"/>
        <v xml:space="preserve"> </v>
      </c>
      <c r="JN112" s="289" t="str">
        <f t="shared" si="837"/>
        <v xml:space="preserve"> </v>
      </c>
      <c r="JO112" s="289" t="str">
        <f t="shared" si="837"/>
        <v xml:space="preserve"> </v>
      </c>
      <c r="JP112" s="289" t="str">
        <f t="shared" si="837"/>
        <v xml:space="preserve"> </v>
      </c>
      <c r="JQ112" s="289">
        <f t="shared" si="837"/>
        <v>1.7304331274117912E-2</v>
      </c>
      <c r="JR112" s="289" t="str">
        <f t="shared" si="837"/>
        <v xml:space="preserve"> </v>
      </c>
      <c r="JS112" s="289" t="str">
        <f t="shared" si="837"/>
        <v xml:space="preserve"> </v>
      </c>
      <c r="JT112" s="289">
        <f t="shared" si="837"/>
        <v>3.6003600360036005E-2</v>
      </c>
      <c r="JU112" s="289">
        <f t="shared" si="837"/>
        <v>2.7824151363383415E-2</v>
      </c>
      <c r="JV112" s="289" t="str">
        <f t="shared" si="837"/>
        <v xml:space="preserve"> </v>
      </c>
      <c r="JW112" s="289" t="str">
        <f t="shared" si="837"/>
        <v xml:space="preserve"> </v>
      </c>
      <c r="JX112" s="289" t="str">
        <f t="shared" si="837"/>
        <v xml:space="preserve"> </v>
      </c>
      <c r="JY112" s="289">
        <f t="shared" si="837"/>
        <v>0.10744125491385739</v>
      </c>
      <c r="JZ112" s="289">
        <f t="shared" si="837"/>
        <v>7.383615756636025E-2</v>
      </c>
      <c r="KA112" s="289">
        <f t="shared" si="837"/>
        <v>5.7511435927836425E-2</v>
      </c>
      <c r="KB112" s="289">
        <f t="shared" si="837"/>
        <v>2.9331907905528098E-2</v>
      </c>
      <c r="KC112" s="289">
        <f t="shared" si="837"/>
        <v>2.3887442371545279E-2</v>
      </c>
      <c r="KD112" s="289" t="str">
        <f t="shared" si="837"/>
        <v xml:space="preserve"> </v>
      </c>
      <c r="KE112" s="289" t="str">
        <f t="shared" si="837"/>
        <v xml:space="preserve"> </v>
      </c>
      <c r="KF112" s="289" t="str">
        <f t="shared" si="837"/>
        <v xml:space="preserve"> </v>
      </c>
      <c r="KG112" s="289" t="str">
        <f t="shared" si="837"/>
        <v xml:space="preserve"> </v>
      </c>
      <c r="KH112" s="289">
        <f t="shared" si="837"/>
        <v>0.14353419092755587</v>
      </c>
      <c r="KI112" s="289" t="str">
        <f t="shared" si="837"/>
        <v xml:space="preserve"> </v>
      </c>
      <c r="KJ112" s="289" t="str">
        <f t="shared" si="837"/>
        <v xml:space="preserve"> </v>
      </c>
      <c r="KK112" s="289" t="str">
        <f t="shared" si="837"/>
        <v xml:space="preserve"> </v>
      </c>
      <c r="KL112" s="289">
        <f t="shared" si="837"/>
        <v>0.13184267663998103</v>
      </c>
      <c r="KM112" s="289" t="str">
        <f t="shared" si="837"/>
        <v xml:space="preserve"> </v>
      </c>
      <c r="KN112" s="289" t="str">
        <f t="shared" si="837"/>
        <v xml:space="preserve"> </v>
      </c>
      <c r="KO112" s="289" t="str">
        <f t="shared" si="837"/>
        <v xml:space="preserve"> </v>
      </c>
      <c r="KP112" s="289" t="str">
        <f t="shared" si="837"/>
        <v xml:space="preserve"> </v>
      </c>
      <c r="KQ112" s="289" t="str">
        <f t="shared" si="837"/>
        <v xml:space="preserve"> </v>
      </c>
      <c r="KR112" s="289">
        <f t="shared" si="837"/>
        <v>2.4921497283556797E-2</v>
      </c>
      <c r="KS112" s="289" t="str">
        <f t="shared" si="837"/>
        <v xml:space="preserve"> </v>
      </c>
      <c r="KT112" s="289" t="str">
        <f t="shared" si="837"/>
        <v xml:space="preserve"> </v>
      </c>
      <c r="KU112" s="289" t="str">
        <f t="shared" si="837"/>
        <v xml:space="preserve"> </v>
      </c>
      <c r="KV112" s="289" t="str">
        <f t="shared" si="837"/>
        <v xml:space="preserve"> </v>
      </c>
      <c r="KW112" s="289" t="str">
        <f t="shared" si="837"/>
        <v xml:space="preserve"> </v>
      </c>
      <c r="KX112" s="289" t="str">
        <f t="shared" si="837"/>
        <v xml:space="preserve"> </v>
      </c>
      <c r="KY112" s="289">
        <f t="shared" si="837"/>
        <v>5.7980617907727988E-2</v>
      </c>
      <c r="KZ112" s="289">
        <f t="shared" si="837"/>
        <v>5.2631578947368425E-2</v>
      </c>
      <c r="LA112" s="289" t="str">
        <f t="shared" si="837"/>
        <v xml:space="preserve"> </v>
      </c>
      <c r="LB112" s="289" t="str">
        <f t="shared" si="837"/>
        <v xml:space="preserve"> </v>
      </c>
      <c r="LC112" s="289" t="str">
        <f t="shared" si="837"/>
        <v xml:space="preserve"> </v>
      </c>
      <c r="LD112" s="289">
        <f t="shared" si="837"/>
        <v>7.5618119046550039E-2</v>
      </c>
      <c r="LE112" s="289" t="str">
        <f t="shared" si="837"/>
        <v xml:space="preserve"> </v>
      </c>
      <c r="LF112" s="289" t="str">
        <f t="shared" si="837"/>
        <v xml:space="preserve"> </v>
      </c>
      <c r="LG112" s="289" t="str">
        <f t="shared" si="837"/>
        <v xml:space="preserve"> </v>
      </c>
      <c r="LH112" s="289">
        <f t="shared" si="837"/>
        <v>0.10838933448948623</v>
      </c>
      <c r="LI112" s="289" t="str">
        <f t="shared" si="837"/>
        <v xml:space="preserve"> </v>
      </c>
      <c r="LJ112" s="289">
        <f t="shared" si="837"/>
        <v>0.12404916674299538</v>
      </c>
      <c r="LK112" s="289" t="str">
        <f t="shared" si="837"/>
        <v xml:space="preserve"> </v>
      </c>
      <c r="LL112" s="289">
        <f t="shared" si="837"/>
        <v>9.0707649246478603E-2</v>
      </c>
      <c r="LM112" s="289" t="str">
        <f t="shared" si="837"/>
        <v xml:space="preserve"> </v>
      </c>
      <c r="LN112" s="289">
        <f t="shared" si="837"/>
        <v>9.8576276914844177E-2</v>
      </c>
      <c r="LO112" s="289">
        <f t="shared" si="837"/>
        <v>3.1859744302795007E-2</v>
      </c>
      <c r="LP112" s="289">
        <f t="shared" si="837"/>
        <v>6.2332481456086761E-2</v>
      </c>
      <c r="LQ112" s="289" t="str">
        <f t="shared" si="837"/>
        <v xml:space="preserve"> </v>
      </c>
      <c r="LR112" s="289" t="str">
        <f t="shared" si="837"/>
        <v xml:space="preserve"> </v>
      </c>
      <c r="LS112" s="289">
        <f t="shared" si="837"/>
        <v>9.6753906438972484E-2</v>
      </c>
      <c r="LT112" s="289">
        <f t="shared" ref="LT112:MP112" si="838">IF(LT65&gt;0,IF(LT31&gt;0,LT65/LT31*1000," ")," ")</f>
        <v>7.8016812623120282E-2</v>
      </c>
      <c r="LU112" s="289" t="str">
        <f t="shared" si="838"/>
        <v xml:space="preserve"> </v>
      </c>
      <c r="LV112" s="289">
        <f t="shared" si="838"/>
        <v>5.5423770146540451E-2</v>
      </c>
      <c r="LW112" s="289">
        <f t="shared" si="838"/>
        <v>1.519733742648288E-2</v>
      </c>
      <c r="LX112" s="289" t="str">
        <f t="shared" si="838"/>
        <v xml:space="preserve"> </v>
      </c>
      <c r="LY112" s="289" t="str">
        <f t="shared" si="838"/>
        <v xml:space="preserve"> </v>
      </c>
      <c r="LZ112" s="289" t="str">
        <f t="shared" si="838"/>
        <v xml:space="preserve"> </v>
      </c>
      <c r="MA112" s="289">
        <f t="shared" si="838"/>
        <v>3.9601999900995E-2</v>
      </c>
      <c r="MB112" s="289" t="str">
        <f t="shared" si="838"/>
        <v xml:space="preserve"> </v>
      </c>
      <c r="MC112" s="289">
        <f t="shared" si="838"/>
        <v>2.3792529145848205E-2</v>
      </c>
      <c r="MD112" s="289" t="str">
        <f t="shared" si="838"/>
        <v xml:space="preserve"> </v>
      </c>
      <c r="ME112" s="289" t="str">
        <f t="shared" si="838"/>
        <v xml:space="preserve"> </v>
      </c>
      <c r="MF112" s="289" t="str">
        <f t="shared" si="838"/>
        <v xml:space="preserve"> </v>
      </c>
      <c r="MG112" s="289" t="str">
        <f t="shared" si="838"/>
        <v xml:space="preserve"> </v>
      </c>
      <c r="MH112" s="289" t="str">
        <f t="shared" si="838"/>
        <v xml:space="preserve"> </v>
      </c>
      <c r="MI112" s="289">
        <f t="shared" si="838"/>
        <v>7.6086129498592406E-2</v>
      </c>
      <c r="MJ112" s="289" t="str">
        <f t="shared" si="838"/>
        <v xml:space="preserve"> </v>
      </c>
      <c r="MK112" s="289">
        <f t="shared" si="838"/>
        <v>7.0024923685800752E-2</v>
      </c>
      <c r="ML112" s="289" t="str">
        <f t="shared" si="838"/>
        <v xml:space="preserve"> </v>
      </c>
      <c r="MM112" s="289" t="str">
        <f t="shared" si="838"/>
        <v xml:space="preserve"> </v>
      </c>
      <c r="MN112" s="289">
        <f t="shared" si="838"/>
        <v>0.10316723408645415</v>
      </c>
      <c r="MO112" s="289">
        <f t="shared" si="838"/>
        <v>1.554001554001554E-2</v>
      </c>
      <c r="MP112" s="289" t="str">
        <f t="shared" si="838"/>
        <v xml:space="preserve"> </v>
      </c>
      <c r="MR112" s="363">
        <f t="shared" si="50"/>
        <v>2.8139315876952397E-3</v>
      </c>
      <c r="MS112" s="363">
        <f t="shared" si="51"/>
        <v>0.27127292989427687</v>
      </c>
      <c r="MT112" s="286">
        <f t="shared" si="52"/>
        <v>6.1821072154022792E-2</v>
      </c>
      <c r="MU112" s="772">
        <f t="shared" si="53"/>
        <v>159</v>
      </c>
    </row>
    <row r="113" spans="1:359" s="99" customFormat="1" ht="43.5" x14ac:dyDescent="0.35">
      <c r="A113" s="101" t="s">
        <v>277</v>
      </c>
      <c r="B113" s="102"/>
      <c r="C113" s="102" t="s">
        <v>4</v>
      </c>
      <c r="D113" s="70" t="s">
        <v>232</v>
      </c>
      <c r="E113" s="407">
        <f t="shared" si="15"/>
        <v>4.0791948864948795E-2</v>
      </c>
      <c r="F113" s="352"/>
      <c r="G113" s="730">
        <f t="shared" ref="G113:M113" si="839">IF(G66&gt;0,IF(G31&gt;0,G66/G31*1000," ")," ")</f>
        <v>2.0894649178840284E-2</v>
      </c>
      <c r="H113" s="911" t="str">
        <f t="shared" ref="H113" si="840">IF(H66&gt;0,IF(H31&gt;0,H66/H31*1000," ")," ")</f>
        <v xml:space="preserve"> </v>
      </c>
      <c r="I113" s="860">
        <f t="shared" ref="I113" si="841">IF(I66&gt;0,IF(I31&gt;0,I66/I31*1000," ")," ")</f>
        <v>1.8971732119142475E-2</v>
      </c>
      <c r="J113" s="776" t="str">
        <f t="shared" ref="J113:L113" si="842">IF(J66&gt;0,IF(J31&gt;0,J66/J31*1000," ")," ")</f>
        <v xml:space="preserve"> </v>
      </c>
      <c r="K113" s="776" t="str">
        <f t="shared" ref="K113" si="843">IF(K66&gt;0,IF(K31&gt;0,K66/K31*1000," ")," ")</f>
        <v xml:space="preserve"> </v>
      </c>
      <c r="L113" s="776" t="str">
        <f t="shared" si="842"/>
        <v xml:space="preserve"> </v>
      </c>
      <c r="M113" s="730">
        <f t="shared" si="839"/>
        <v>3.1318158939656615E-2</v>
      </c>
      <c r="N113" s="730" t="str">
        <f t="shared" ref="N113:Y113" si="844">IF(N66&gt;0,IF(N31&gt;0,N66/N31*1000," ")," ")</f>
        <v xml:space="preserve"> </v>
      </c>
      <c r="O113" s="776" t="str">
        <f t="shared" ref="O113:Q113" si="845">IF(O66&gt;0,IF(O31&gt;0,O66/O31*1000," ")," ")</f>
        <v xml:space="preserve"> </v>
      </c>
      <c r="P113" s="860" t="str">
        <f t="shared" si="845"/>
        <v xml:space="preserve"> </v>
      </c>
      <c r="Q113" s="860" t="str">
        <f t="shared" si="845"/>
        <v xml:space="preserve"> </v>
      </c>
      <c r="R113" s="860" t="str">
        <f t="shared" ref="R113" si="846">IF(R66&gt;0,IF(R31&gt;0,R66/R31*1000," ")," ")</f>
        <v xml:space="preserve"> </v>
      </c>
      <c r="S113" s="730" t="str">
        <f t="shared" ref="S113" si="847">IF(S66&gt;0,IF(S31&gt;0,S66/S31*1000," ")," ")</f>
        <v xml:space="preserve"> </v>
      </c>
      <c r="T113" s="730">
        <f t="shared" si="844"/>
        <v>2.1751019190613504E-2</v>
      </c>
      <c r="U113" s="860"/>
      <c r="V113" s="673">
        <f t="shared" si="844"/>
        <v>4.5199953293381598E-2</v>
      </c>
      <c r="W113" s="814" t="str">
        <f t="shared" ref="W113" si="848">IF(W66&gt;0,IF(W31&gt;0,W66/W31*1000," ")," ")</f>
        <v xml:space="preserve"> </v>
      </c>
      <c r="X113" s="673">
        <f t="shared" si="844"/>
        <v>2.9696501752093603E-2</v>
      </c>
      <c r="Y113" s="730">
        <f t="shared" si="844"/>
        <v>1.6494845360824743E-2</v>
      </c>
      <c r="Z113" s="730" t="str">
        <f t="shared" ref="Z113:AB113" si="849">IF(Z66&gt;0,IF(Z31&gt;0,Z66/Z31*1000," ")," ")</f>
        <v xml:space="preserve"> </v>
      </c>
      <c r="AA113" s="776" t="str">
        <f t="shared" si="849"/>
        <v xml:space="preserve"> </v>
      </c>
      <c r="AB113" s="911" t="str">
        <f t="shared" si="849"/>
        <v xml:space="preserve"> </v>
      </c>
      <c r="AC113" s="776" t="str">
        <f t="shared" ref="AC113" si="850">IF(AC66&gt;0,IF(AC31&gt;0,AC66/AC31*1000," ")," ")</f>
        <v xml:space="preserve"> </v>
      </c>
      <c r="AD113" s="289" t="str">
        <f t="shared" ref="AD113:BQ113" si="851">IF(AD66&gt;0,IF(AD31&gt;0,AD66/AD31*1000," ")," ")</f>
        <v xml:space="preserve"> </v>
      </c>
      <c r="AE113" s="289" t="str">
        <f t="shared" ref="AE113:AH113" si="852">IF(AE66&gt;0,IF(AE31&gt;0,AE66/AE31*1000," ")," ")</f>
        <v xml:space="preserve"> </v>
      </c>
      <c r="AF113" s="673" t="str">
        <f>IF(AF66&gt;0,IF(AF31&gt;0,AF66/AF31*1000," ")," ")</f>
        <v xml:space="preserve"> </v>
      </c>
      <c r="AG113" s="776" t="str">
        <f t="shared" ref="AG113" si="853">IF(AG66&gt;0,IF(AG31&gt;0,AG66/AG31*1000," ")," ")</f>
        <v xml:space="preserve"> </v>
      </c>
      <c r="AH113" s="644" t="str">
        <f t="shared" si="852"/>
        <v xml:space="preserve"> </v>
      </c>
      <c r="AI113" s="289" t="str">
        <f t="shared" ref="AI113:AJ113" si="854">IF(AI66&gt;0,IF(AI31&gt;0,AI66/AI31*1000," ")," ")</f>
        <v xml:space="preserve"> </v>
      </c>
      <c r="AJ113" s="289" t="str">
        <f t="shared" si="854"/>
        <v xml:space="preserve"> </v>
      </c>
      <c r="AK113" s="730">
        <f>IF(AK66&gt;0,IF(AK31&gt;0,AK66/AK31*1000," ")," ")</f>
        <v>3.4035729952955056E-2</v>
      </c>
      <c r="AL113" s="289" t="str">
        <f t="shared" si="851"/>
        <v xml:space="preserve"> </v>
      </c>
      <c r="AM113" s="289" t="str">
        <f t="shared" ref="AM113:AR113" si="855">IF(AM66&gt;0,IF(AM31&gt;0,AM66/AM31*1000," ")," ")</f>
        <v xml:space="preserve"> </v>
      </c>
      <c r="AN113" s="289">
        <f t="shared" si="855"/>
        <v>8.7497637563785781E-4</v>
      </c>
      <c r="AO113" s="590" t="str">
        <f t="shared" ref="AO113:AP113" si="856">IF(AO66&gt;0,IF(AO31&gt;0,AO66/AO31*1000," ")," ")</f>
        <v xml:space="preserve"> </v>
      </c>
      <c r="AP113" s="860" t="str">
        <f t="shared" si="856"/>
        <v xml:space="preserve"> </v>
      </c>
      <c r="AQ113" s="289" t="str">
        <f t="shared" ref="AQ113" si="857">IF(AQ66&gt;0,IF(AQ31&gt;0,AQ66/AQ31*1000," ")," ")</f>
        <v xml:space="preserve"> </v>
      </c>
      <c r="AR113" s="289">
        <f t="shared" si="855"/>
        <v>3.4299434059338017E-2</v>
      </c>
      <c r="AS113" s="566" t="str">
        <f>IF(AS66&gt;0,IF(AS31&gt;0,AS66/AS31*1000," ")," ")</f>
        <v xml:space="preserve"> </v>
      </c>
      <c r="AT113" s="289" t="str">
        <f t="shared" ref="AT113:AU113" si="858">IF(AT66&gt;0,IF(AT31&gt;0,AT66/AT31*1000," ")," ")</f>
        <v xml:space="preserve"> </v>
      </c>
      <c r="AU113" s="644" t="str">
        <f t="shared" si="858"/>
        <v xml:space="preserve"> </v>
      </c>
      <c r="AV113" s="566">
        <f t="shared" ref="AV113:AX113" si="859">IF(AV66&gt;0,IF(AV31&gt;0,AV66/AV31*1000," ")," ")</f>
        <v>1.5536442279009645E-2</v>
      </c>
      <c r="AW113" s="730" t="str">
        <f t="shared" si="859"/>
        <v xml:space="preserve"> </v>
      </c>
      <c r="AX113" s="730">
        <f t="shared" si="859"/>
        <v>2.6576189505948637E-2</v>
      </c>
      <c r="AY113" s="466">
        <f t="shared" si="851"/>
        <v>4.7708725674827368E-2</v>
      </c>
      <c r="AZ113" s="544" t="str">
        <f t="shared" ref="AZ113" si="860">IF(AZ66&gt;0,IF(AZ31&gt;0,AZ66/AZ31*1000," ")," ")</f>
        <v xml:space="preserve"> </v>
      </c>
      <c r="BA113" s="289" t="str">
        <f t="shared" si="851"/>
        <v xml:space="preserve"> </v>
      </c>
      <c r="BB113" s="289">
        <f t="shared" si="851"/>
        <v>1.2558764552468425E-2</v>
      </c>
      <c r="BC113" s="289" t="str">
        <f t="shared" ref="BC113:BF113" si="861">IF(BC66&gt;0,IF(BC31&gt;0,BC66/BC31*1000," ")," ")</f>
        <v xml:space="preserve"> </v>
      </c>
      <c r="BD113" s="673" t="str">
        <f t="shared" ref="BD113" si="862">IF(BD66&gt;0,IF(BD31&gt;0,BD66/BD31*1000," ")," ")</f>
        <v xml:space="preserve"> </v>
      </c>
      <c r="BE113" s="289" t="str">
        <f t="shared" si="861"/>
        <v xml:space="preserve"> </v>
      </c>
      <c r="BF113" s="776" t="str">
        <f t="shared" si="861"/>
        <v xml:space="preserve"> </v>
      </c>
      <c r="BG113" s="289">
        <f t="shared" si="851"/>
        <v>5.598007109469029E-2</v>
      </c>
      <c r="BH113" s="289" t="str">
        <f t="shared" si="851"/>
        <v xml:space="preserve"> </v>
      </c>
      <c r="BI113" s="289" t="str">
        <f t="shared" si="851"/>
        <v xml:space="preserve"> </v>
      </c>
      <c r="BJ113" s="289" t="str">
        <f t="shared" si="851"/>
        <v xml:space="preserve"> </v>
      </c>
      <c r="BK113" s="289">
        <f t="shared" si="851"/>
        <v>6.8238528534698917E-2</v>
      </c>
      <c r="BL113" s="289" t="str">
        <f t="shared" si="851"/>
        <v xml:space="preserve"> </v>
      </c>
      <c r="BM113" s="289" t="str">
        <f t="shared" si="851"/>
        <v xml:space="preserve"> </v>
      </c>
      <c r="BN113" s="289">
        <f t="shared" si="851"/>
        <v>4.442923977127828E-3</v>
      </c>
      <c r="BO113" s="289">
        <f t="shared" si="851"/>
        <v>3.0000516008875353E-2</v>
      </c>
      <c r="BP113" s="860" t="str">
        <f t="shared" si="851"/>
        <v xml:space="preserve"> </v>
      </c>
      <c r="BQ113" s="289" t="str">
        <f t="shared" si="851"/>
        <v xml:space="preserve"> </v>
      </c>
      <c r="BR113" s="289" t="str">
        <f t="shared" ref="BR113" si="863">IF(BR66&gt;0,IF(BR31&gt;0,BR66/BR31*1000," ")," ")</f>
        <v xml:space="preserve"> </v>
      </c>
      <c r="BS113" s="289">
        <f t="shared" ref="BS113:EH113" si="864">IF(BS66&gt;0,IF(BS31&gt;0,BS66/BS31*1000," ")," ")</f>
        <v>7.2209986641152468E-2</v>
      </c>
      <c r="BT113" s="289" t="str">
        <f t="shared" si="864"/>
        <v xml:space="preserve"> </v>
      </c>
      <c r="BU113" s="289" t="str">
        <f t="shared" si="864"/>
        <v xml:space="preserve"> </v>
      </c>
      <c r="BV113" s="289" t="str">
        <f t="shared" ref="BV113" si="865">IF(BV66&gt;0,IF(BV31&gt;0,BV66/BV31*1000," ")," ")</f>
        <v xml:space="preserve"> </v>
      </c>
      <c r="BW113" s="289" t="str">
        <f t="shared" si="864"/>
        <v xml:space="preserve"> </v>
      </c>
      <c r="BX113" s="289" t="str">
        <f t="shared" si="864"/>
        <v xml:space="preserve"> </v>
      </c>
      <c r="BY113" s="289">
        <f t="shared" si="864"/>
        <v>6.8847289826435981E-3</v>
      </c>
      <c r="BZ113" s="289" t="str">
        <f t="shared" si="864"/>
        <v xml:space="preserve"> </v>
      </c>
      <c r="CA113" s="289" t="str">
        <f t="shared" si="864"/>
        <v xml:space="preserve"> </v>
      </c>
      <c r="CB113" s="289">
        <f t="shared" si="864"/>
        <v>1.9545673565156352E-2</v>
      </c>
      <c r="CC113" s="289" t="str">
        <f t="shared" si="864"/>
        <v xml:space="preserve"> </v>
      </c>
      <c r="CD113" s="289" t="str">
        <f t="shared" si="864"/>
        <v xml:space="preserve"> </v>
      </c>
      <c r="CE113" s="289" t="str">
        <f t="shared" si="864"/>
        <v xml:space="preserve"> </v>
      </c>
      <c r="CF113" s="566">
        <f>IF(CF66&gt;0,IF(CF31&gt;0,CF66/CF31*1000," ")," ")</f>
        <v>3.4462934330878631E-2</v>
      </c>
      <c r="CG113" s="289" t="str">
        <f t="shared" si="864"/>
        <v xml:space="preserve"> </v>
      </c>
      <c r="CH113" s="289">
        <f t="shared" si="864"/>
        <v>1.7380724776223169E-2</v>
      </c>
      <c r="CI113" s="289">
        <f t="shared" si="864"/>
        <v>3.8461045371213191E-2</v>
      </c>
      <c r="CJ113" s="289">
        <f t="shared" si="864"/>
        <v>1.7349039997544443E-2</v>
      </c>
      <c r="CK113" s="289" t="str">
        <f t="shared" si="864"/>
        <v xml:space="preserve"> </v>
      </c>
      <c r="CL113" s="289">
        <f t="shared" si="864"/>
        <v>8.4445551619454565E-3</v>
      </c>
      <c r="CM113" s="289" t="str">
        <f t="shared" si="864"/>
        <v xml:space="preserve"> </v>
      </c>
      <c r="CN113" s="289" t="str">
        <f t="shared" si="864"/>
        <v xml:space="preserve"> </v>
      </c>
      <c r="CO113" s="289" t="str">
        <f t="shared" si="864"/>
        <v xml:space="preserve"> </v>
      </c>
      <c r="CP113" s="289" t="str">
        <f t="shared" si="864"/>
        <v xml:space="preserve"> </v>
      </c>
      <c r="CQ113" s="289" t="str">
        <f t="shared" ref="CQ113" si="866">IF(CQ66&gt;0,IF(CQ31&gt;0,CQ66/CQ31*1000," ")," ")</f>
        <v xml:space="preserve"> </v>
      </c>
      <c r="CR113" s="289" t="str">
        <f t="shared" si="864"/>
        <v xml:space="preserve"> </v>
      </c>
      <c r="CS113" s="289" t="str">
        <f t="shared" si="864"/>
        <v xml:space="preserve"> </v>
      </c>
      <c r="CT113" s="289">
        <f t="shared" si="864"/>
        <v>4.2154555462146415E-2</v>
      </c>
      <c r="CU113" s="289" t="str">
        <f t="shared" si="864"/>
        <v xml:space="preserve"> </v>
      </c>
      <c r="CV113" s="776" t="str">
        <f t="shared" si="864"/>
        <v xml:space="preserve"> </v>
      </c>
      <c r="CW113" s="289">
        <f t="shared" si="864"/>
        <v>2.8812631457631025E-2</v>
      </c>
      <c r="CX113" s="289">
        <f t="shared" si="864"/>
        <v>1.6005377806943135E-2</v>
      </c>
      <c r="CY113" s="289" t="str">
        <f t="shared" si="864"/>
        <v xml:space="preserve"> </v>
      </c>
      <c r="CZ113" s="289" t="str">
        <f t="shared" si="864"/>
        <v xml:space="preserve"> </v>
      </c>
      <c r="DA113" s="289" t="str">
        <f t="shared" si="864"/>
        <v xml:space="preserve"> </v>
      </c>
      <c r="DB113" s="289" t="str">
        <f t="shared" si="864"/>
        <v xml:space="preserve"> </v>
      </c>
      <c r="DC113" s="289">
        <f t="shared" si="864"/>
        <v>1.6504295832429527E-2</v>
      </c>
      <c r="DD113" s="289" t="str">
        <f t="shared" si="864"/>
        <v xml:space="preserve"> </v>
      </c>
      <c r="DE113" s="289">
        <f t="shared" si="864"/>
        <v>4.3828892005610097E-2</v>
      </c>
      <c r="DF113" s="289">
        <f t="shared" si="864"/>
        <v>4.442923977127828E-3</v>
      </c>
      <c r="DG113" s="860" t="str">
        <f t="shared" ref="DG113" si="867">IF(DG66&gt;0,IF(DG31&gt;0,DG66/DG31*1000," ")," ")</f>
        <v xml:space="preserve"> </v>
      </c>
      <c r="DH113" s="289" t="str">
        <f t="shared" si="864"/>
        <v xml:space="preserve"> </v>
      </c>
      <c r="DI113" s="289" t="str">
        <f t="shared" si="864"/>
        <v xml:space="preserve"> </v>
      </c>
      <c r="DJ113" s="289" t="str">
        <f t="shared" si="864"/>
        <v xml:space="preserve"> </v>
      </c>
      <c r="DK113" s="289" t="str">
        <f t="shared" si="864"/>
        <v xml:space="preserve"> </v>
      </c>
      <c r="DL113" s="289" t="str">
        <f t="shared" si="864"/>
        <v xml:space="preserve"> </v>
      </c>
      <c r="DM113" s="289">
        <f t="shared" si="864"/>
        <v>4.8851355943723238E-2</v>
      </c>
      <c r="DN113" s="289">
        <f t="shared" si="864"/>
        <v>5.5251671363058731E-2</v>
      </c>
      <c r="DO113" s="289" t="str">
        <f t="shared" si="864"/>
        <v xml:space="preserve"> </v>
      </c>
      <c r="DP113" s="289" t="str">
        <f t="shared" si="864"/>
        <v xml:space="preserve"> </v>
      </c>
      <c r="DQ113" s="289" t="str">
        <f t="shared" si="864"/>
        <v xml:space="preserve"> </v>
      </c>
      <c r="DR113" s="289" t="str">
        <f t="shared" si="864"/>
        <v xml:space="preserve"> </v>
      </c>
      <c r="DS113" s="289">
        <f t="shared" si="864"/>
        <v>8.5851648351648352E-2</v>
      </c>
      <c r="DT113" s="289" t="str">
        <f t="shared" si="864"/>
        <v xml:space="preserve"> </v>
      </c>
      <c r="DU113" s="289" t="str">
        <f t="shared" si="864"/>
        <v xml:space="preserve"> </v>
      </c>
      <c r="DV113" s="289">
        <f t="shared" si="864"/>
        <v>5.170376842916196E-3</v>
      </c>
      <c r="DW113" s="289" t="str">
        <f t="shared" si="864"/>
        <v xml:space="preserve"> </v>
      </c>
      <c r="DX113" s="289" t="str">
        <f t="shared" si="864"/>
        <v xml:space="preserve"> </v>
      </c>
      <c r="DY113" s="289" t="str">
        <f t="shared" si="864"/>
        <v xml:space="preserve"> </v>
      </c>
      <c r="DZ113" s="289" t="str">
        <f t="shared" si="864"/>
        <v xml:space="preserve"> </v>
      </c>
      <c r="EA113" s="289" t="str">
        <f t="shared" si="864"/>
        <v xml:space="preserve"> </v>
      </c>
      <c r="EB113" s="289" t="str">
        <f t="shared" si="864"/>
        <v xml:space="preserve"> </v>
      </c>
      <c r="EC113" s="289" t="str">
        <f t="shared" si="864"/>
        <v xml:space="preserve"> </v>
      </c>
      <c r="ED113" s="289">
        <f t="shared" si="864"/>
        <v>1.9349751597563868E-2</v>
      </c>
      <c r="EE113" s="289" t="str">
        <f t="shared" si="864"/>
        <v xml:space="preserve"> </v>
      </c>
      <c r="EF113" s="289" t="str">
        <f t="shared" si="864"/>
        <v xml:space="preserve"> </v>
      </c>
      <c r="EG113" s="289" t="str">
        <f t="shared" si="864"/>
        <v xml:space="preserve"> </v>
      </c>
      <c r="EH113" s="289">
        <f t="shared" si="864"/>
        <v>1.8186116718497101E-2</v>
      </c>
      <c r="EI113" s="289" t="str">
        <f t="shared" ref="EI113:GU113" si="868">IF(EI66&gt;0,IF(EI31&gt;0,EI66/EI31*1000," ")," ")</f>
        <v xml:space="preserve"> </v>
      </c>
      <c r="EJ113" s="289" t="str">
        <f t="shared" si="868"/>
        <v xml:space="preserve"> </v>
      </c>
      <c r="EK113" s="289">
        <f t="shared" si="868"/>
        <v>4.7638364185189089E-2</v>
      </c>
      <c r="EL113" s="289">
        <f t="shared" si="868"/>
        <v>4.4306994302120532E-3</v>
      </c>
      <c r="EM113" s="289" t="str">
        <f t="shared" si="868"/>
        <v xml:space="preserve"> </v>
      </c>
      <c r="EN113" s="289" t="str">
        <f t="shared" si="868"/>
        <v xml:space="preserve"> </v>
      </c>
      <c r="EO113" s="289" t="str">
        <f t="shared" si="868"/>
        <v xml:space="preserve"> </v>
      </c>
      <c r="EP113" s="289" t="str">
        <f t="shared" si="868"/>
        <v xml:space="preserve"> </v>
      </c>
      <c r="EQ113" s="289" t="str">
        <f t="shared" si="868"/>
        <v xml:space="preserve"> </v>
      </c>
      <c r="ER113" s="289">
        <f t="shared" si="868"/>
        <v>1.0298316482712989E-2</v>
      </c>
      <c r="ES113" s="289">
        <f t="shared" si="868"/>
        <v>0.82562179641542532</v>
      </c>
      <c r="ET113" s="289" t="str">
        <f t="shared" si="868"/>
        <v xml:space="preserve"> </v>
      </c>
      <c r="EU113" s="289">
        <f t="shared" si="868"/>
        <v>7.0821529745042494E-2</v>
      </c>
      <c r="EV113" s="289" t="str">
        <f t="shared" si="868"/>
        <v xml:space="preserve"> </v>
      </c>
      <c r="EW113" s="289">
        <f t="shared" si="868"/>
        <v>3.4928060240064174E-2</v>
      </c>
      <c r="EX113" s="289" t="str">
        <f t="shared" si="868"/>
        <v xml:space="preserve"> </v>
      </c>
      <c r="EY113" s="289" t="str">
        <f t="shared" si="868"/>
        <v xml:space="preserve"> </v>
      </c>
      <c r="EZ113" s="776" t="str">
        <f t="shared" ref="EZ113" si="869">IF(EZ66&gt;0,IF(EZ31&gt;0,EZ66/EZ31*1000," ")," ")</f>
        <v xml:space="preserve"> </v>
      </c>
      <c r="FA113" s="289">
        <f t="shared" si="868"/>
        <v>2.8812631457631025E-2</v>
      </c>
      <c r="FB113" s="289">
        <f t="shared" si="868"/>
        <v>1.6263335935467083E-2</v>
      </c>
      <c r="FC113" s="289" t="str">
        <f t="shared" si="868"/>
        <v xml:space="preserve"> </v>
      </c>
      <c r="FD113" s="289" t="str">
        <f t="shared" si="868"/>
        <v xml:space="preserve"> </v>
      </c>
      <c r="FE113" s="289" t="str">
        <f t="shared" si="868"/>
        <v xml:space="preserve"> </v>
      </c>
      <c r="FF113" s="289" t="str">
        <f t="shared" si="868"/>
        <v xml:space="preserve"> </v>
      </c>
      <c r="FG113" s="289">
        <f t="shared" si="868"/>
        <v>4.2596331603922268E-2</v>
      </c>
      <c r="FH113" s="289">
        <f t="shared" si="868"/>
        <v>1.4977494344025163E-2</v>
      </c>
      <c r="FI113" s="289" t="str">
        <f t="shared" si="868"/>
        <v xml:space="preserve"> </v>
      </c>
      <c r="FJ113" s="289">
        <f t="shared" si="868"/>
        <v>4.3828892005610097E-2</v>
      </c>
      <c r="FK113" s="289" t="str">
        <f t="shared" si="868"/>
        <v xml:space="preserve"> </v>
      </c>
      <c r="FL113" s="289" t="str">
        <f t="shared" si="868"/>
        <v xml:space="preserve"> </v>
      </c>
      <c r="FM113" s="289">
        <f t="shared" si="868"/>
        <v>3.3814628208162847E-2</v>
      </c>
      <c r="FN113" s="289" t="str">
        <f t="shared" si="868"/>
        <v xml:space="preserve"> </v>
      </c>
      <c r="FO113" s="289">
        <f t="shared" si="868"/>
        <v>1.7488224595439073E-2</v>
      </c>
      <c r="FP113" s="289" t="str">
        <f t="shared" si="868"/>
        <v xml:space="preserve"> </v>
      </c>
      <c r="FQ113" s="289" t="str">
        <f t="shared" si="868"/>
        <v xml:space="preserve"> </v>
      </c>
      <c r="FR113" s="289" t="str">
        <f t="shared" si="868"/>
        <v xml:space="preserve"> </v>
      </c>
      <c r="FS113" s="289">
        <f t="shared" si="868"/>
        <v>3.8331800061330884E-2</v>
      </c>
      <c r="FT113" s="289" t="str">
        <f t="shared" si="868"/>
        <v xml:space="preserve"> </v>
      </c>
      <c r="FU113" s="289">
        <f t="shared" si="868"/>
        <v>4.6193643754619367E-2</v>
      </c>
      <c r="FV113" s="289">
        <f t="shared" si="868"/>
        <v>3.0994297049342923E-2</v>
      </c>
      <c r="FW113" s="289" t="str">
        <f t="shared" si="868"/>
        <v xml:space="preserve"> </v>
      </c>
      <c r="FX113" s="289" t="str">
        <f t="shared" si="868"/>
        <v xml:space="preserve"> </v>
      </c>
      <c r="FY113" s="289" t="str">
        <f t="shared" si="868"/>
        <v xml:space="preserve"> </v>
      </c>
      <c r="FZ113" s="289" t="str">
        <f t="shared" si="868"/>
        <v xml:space="preserve"> </v>
      </c>
      <c r="GA113" s="289" t="str">
        <f t="shared" si="868"/>
        <v xml:space="preserve"> </v>
      </c>
      <c r="GB113" s="289" t="str">
        <f t="shared" si="868"/>
        <v xml:space="preserve"> </v>
      </c>
      <c r="GC113" s="289">
        <f t="shared" si="868"/>
        <v>0.24857071836937608</v>
      </c>
      <c r="GD113" s="289">
        <f t="shared" si="868"/>
        <v>1.4553604564010392E-2</v>
      </c>
      <c r="GE113" s="289" t="str">
        <f t="shared" si="868"/>
        <v xml:space="preserve"> </v>
      </c>
      <c r="GF113" s="289">
        <f t="shared" si="868"/>
        <v>9.0702207419621986E-3</v>
      </c>
      <c r="GG113" s="289" t="str">
        <f t="shared" si="868"/>
        <v xml:space="preserve"> </v>
      </c>
      <c r="GH113" s="289" t="str">
        <f t="shared" si="868"/>
        <v xml:space="preserve"> </v>
      </c>
      <c r="GI113" s="289" t="str">
        <f t="shared" si="868"/>
        <v xml:space="preserve"> </v>
      </c>
      <c r="GJ113" s="289">
        <f t="shared" si="868"/>
        <v>2.5799668796751819E-2</v>
      </c>
      <c r="GK113" s="289" t="str">
        <f t="shared" si="868"/>
        <v xml:space="preserve"> </v>
      </c>
      <c r="GL113" s="289" t="str">
        <f t="shared" si="868"/>
        <v xml:space="preserve"> </v>
      </c>
      <c r="GM113" s="289" t="str">
        <f t="shared" si="868"/>
        <v xml:space="preserve"> </v>
      </c>
      <c r="GN113" s="289" t="str">
        <f t="shared" si="868"/>
        <v xml:space="preserve"> </v>
      </c>
      <c r="GO113" s="289">
        <f t="shared" si="868"/>
        <v>2.7794119690744093E-2</v>
      </c>
      <c r="GP113" s="289" t="str">
        <f t="shared" si="868"/>
        <v xml:space="preserve"> </v>
      </c>
      <c r="GQ113" s="289" t="str">
        <f t="shared" si="868"/>
        <v xml:space="preserve"> </v>
      </c>
      <c r="GR113" s="289">
        <f t="shared" si="868"/>
        <v>5.1927558171486435E-2</v>
      </c>
      <c r="GS113" s="289">
        <f t="shared" si="868"/>
        <v>2.8016697951979377E-2</v>
      </c>
      <c r="GT113" s="289" t="str">
        <f t="shared" si="868"/>
        <v xml:space="preserve"> </v>
      </c>
      <c r="GU113" s="289">
        <f t="shared" si="868"/>
        <v>1.5460729746444033E-2</v>
      </c>
      <c r="GV113" s="289" t="str">
        <f t="shared" ref="GV113:JG113" si="870">IF(GV66&gt;0,IF(GV31&gt;0,GV66/GV31*1000," ")," ")</f>
        <v xml:space="preserve"> </v>
      </c>
      <c r="GW113" s="289" t="str">
        <f t="shared" si="870"/>
        <v xml:space="preserve"> </v>
      </c>
      <c r="GX113" s="289" t="str">
        <f t="shared" si="870"/>
        <v xml:space="preserve"> </v>
      </c>
      <c r="GY113" s="289" t="str">
        <f t="shared" si="870"/>
        <v xml:space="preserve"> </v>
      </c>
      <c r="GZ113" s="289" t="str">
        <f t="shared" si="870"/>
        <v xml:space="preserve"> </v>
      </c>
      <c r="HA113" s="289" t="str">
        <f t="shared" si="870"/>
        <v xml:space="preserve"> </v>
      </c>
      <c r="HB113" s="289" t="str">
        <f t="shared" si="870"/>
        <v xml:space="preserve"> </v>
      </c>
      <c r="HC113" s="289" t="str">
        <f t="shared" si="870"/>
        <v xml:space="preserve"> </v>
      </c>
      <c r="HD113" s="289">
        <f t="shared" si="870"/>
        <v>2.3282766613547466E-2</v>
      </c>
      <c r="HE113" s="289" t="str">
        <f t="shared" si="870"/>
        <v xml:space="preserve"> </v>
      </c>
      <c r="HF113" s="289" t="str">
        <f t="shared" si="870"/>
        <v xml:space="preserve"> </v>
      </c>
      <c r="HG113" s="289" t="str">
        <f t="shared" si="870"/>
        <v xml:space="preserve"> </v>
      </c>
      <c r="HH113" s="289" t="str">
        <f t="shared" si="870"/>
        <v xml:space="preserve"> </v>
      </c>
      <c r="HI113" s="289" t="str">
        <f t="shared" si="870"/>
        <v xml:space="preserve"> </v>
      </c>
      <c r="HJ113" s="289" t="str">
        <f t="shared" si="870"/>
        <v xml:space="preserve"> </v>
      </c>
      <c r="HK113" s="289" t="str">
        <f t="shared" si="870"/>
        <v xml:space="preserve"> </v>
      </c>
      <c r="HL113" s="289" t="str">
        <f t="shared" si="870"/>
        <v xml:space="preserve"> </v>
      </c>
      <c r="HM113" s="289" t="str">
        <f t="shared" si="870"/>
        <v xml:space="preserve"> </v>
      </c>
      <c r="HN113" s="289" t="str">
        <f t="shared" si="870"/>
        <v xml:space="preserve"> </v>
      </c>
      <c r="HO113" s="289" t="str">
        <f t="shared" si="870"/>
        <v xml:space="preserve"> </v>
      </c>
      <c r="HP113" s="289">
        <f t="shared" si="870"/>
        <v>3.2519228499370091E-2</v>
      </c>
      <c r="HQ113" s="289" t="str">
        <f t="shared" si="870"/>
        <v xml:space="preserve"> </v>
      </c>
      <c r="HR113" s="289" t="str">
        <f t="shared" si="870"/>
        <v xml:space="preserve"> </v>
      </c>
      <c r="HS113" s="289">
        <f t="shared" si="870"/>
        <v>2.9697383660499512E-3</v>
      </c>
      <c r="HT113" s="289" t="str">
        <f t="shared" si="870"/>
        <v xml:space="preserve"> </v>
      </c>
      <c r="HU113" s="289" t="str">
        <f t="shared" si="870"/>
        <v xml:space="preserve"> </v>
      </c>
      <c r="HV113" s="289" t="str">
        <f t="shared" si="870"/>
        <v xml:space="preserve"> </v>
      </c>
      <c r="HW113" s="289">
        <f t="shared" si="870"/>
        <v>1.65016501650165E-2</v>
      </c>
      <c r="HX113" s="289" t="str">
        <f t="shared" si="870"/>
        <v xml:space="preserve"> </v>
      </c>
      <c r="HY113" s="289">
        <f t="shared" si="870"/>
        <v>9.3962884660559076E-2</v>
      </c>
      <c r="HZ113" s="289" t="str">
        <f t="shared" si="870"/>
        <v xml:space="preserve"> </v>
      </c>
      <c r="IA113" s="289" t="str">
        <f t="shared" si="870"/>
        <v xml:space="preserve"> </v>
      </c>
      <c r="IB113" s="289">
        <f t="shared" si="870"/>
        <v>3.9764593605853348E-2</v>
      </c>
      <c r="IC113" s="289" t="str">
        <f t="shared" si="870"/>
        <v xml:space="preserve"> </v>
      </c>
      <c r="ID113" s="289" t="str">
        <f t="shared" si="870"/>
        <v xml:space="preserve"> </v>
      </c>
      <c r="IE113" s="289" t="str">
        <f t="shared" si="870"/>
        <v xml:space="preserve"> </v>
      </c>
      <c r="IF113" s="289">
        <f t="shared" si="870"/>
        <v>3.5326326945155875E-2</v>
      </c>
      <c r="IG113" s="289" t="str">
        <f t="shared" si="870"/>
        <v xml:space="preserve"> </v>
      </c>
      <c r="IH113" s="289">
        <f t="shared" si="870"/>
        <v>1.6260955818983042E-2</v>
      </c>
      <c r="II113" s="289" t="str">
        <f t="shared" si="870"/>
        <v xml:space="preserve"> </v>
      </c>
      <c r="IJ113" s="289" t="str">
        <f t="shared" si="870"/>
        <v xml:space="preserve"> </v>
      </c>
      <c r="IK113" s="289">
        <f t="shared" si="870"/>
        <v>2.4171949580536103E-2</v>
      </c>
      <c r="IL113" s="289" t="str">
        <f t="shared" si="870"/>
        <v xml:space="preserve"> </v>
      </c>
      <c r="IM113" s="289" t="str">
        <f t="shared" si="870"/>
        <v xml:space="preserve"> </v>
      </c>
      <c r="IN113" s="289" t="str">
        <f t="shared" si="870"/>
        <v xml:space="preserve"> </v>
      </c>
      <c r="IO113" s="289" t="str">
        <f t="shared" si="870"/>
        <v xml:space="preserve"> </v>
      </c>
      <c r="IP113" s="289" t="str">
        <f t="shared" si="870"/>
        <v xml:space="preserve"> </v>
      </c>
      <c r="IQ113" s="289" t="str">
        <f t="shared" si="870"/>
        <v xml:space="preserve"> </v>
      </c>
      <c r="IR113" s="289">
        <f t="shared" si="870"/>
        <v>6.9920290868410021E-2</v>
      </c>
      <c r="IS113" s="289" t="str">
        <f t="shared" si="870"/>
        <v xml:space="preserve"> </v>
      </c>
      <c r="IT113" s="289">
        <f t="shared" si="870"/>
        <v>1.2572764876724039E-2</v>
      </c>
      <c r="IU113" s="289" t="str">
        <f t="shared" si="870"/>
        <v xml:space="preserve"> </v>
      </c>
      <c r="IV113" s="289">
        <f t="shared" si="870"/>
        <v>6.7743792974968672E-2</v>
      </c>
      <c r="IW113" s="289">
        <f t="shared" si="870"/>
        <v>6.6080750677327696E-3</v>
      </c>
      <c r="IX113" s="289" t="str">
        <f t="shared" si="870"/>
        <v xml:space="preserve"> </v>
      </c>
      <c r="IY113" s="289">
        <f t="shared" si="870"/>
        <v>2.4923360665952198E-2</v>
      </c>
      <c r="IZ113" s="289" t="str">
        <f t="shared" si="870"/>
        <v xml:space="preserve"> </v>
      </c>
      <c r="JA113" s="289" t="str">
        <f t="shared" si="870"/>
        <v xml:space="preserve"> </v>
      </c>
      <c r="JB113" s="289" t="str">
        <f t="shared" si="870"/>
        <v xml:space="preserve"> </v>
      </c>
      <c r="JC113" s="289" t="str">
        <f t="shared" si="870"/>
        <v xml:space="preserve"> </v>
      </c>
      <c r="JD113" s="289" t="str">
        <f t="shared" si="870"/>
        <v xml:space="preserve"> </v>
      </c>
      <c r="JE113" s="289" t="str">
        <f t="shared" si="870"/>
        <v xml:space="preserve"> </v>
      </c>
      <c r="JF113" s="289" t="str">
        <f t="shared" si="870"/>
        <v xml:space="preserve"> </v>
      </c>
      <c r="JG113" s="289" t="str">
        <f t="shared" si="870"/>
        <v xml:space="preserve"> </v>
      </c>
      <c r="JH113" s="289">
        <f t="shared" ref="JH113:LS113" si="871">IF(JH66&gt;0,IF(JH31&gt;0,JH66/JH31*1000," ")," ")</f>
        <v>1.5497148524671461E-2</v>
      </c>
      <c r="JI113" s="289" t="str">
        <f t="shared" si="871"/>
        <v xml:space="preserve"> </v>
      </c>
      <c r="JJ113" s="289">
        <f t="shared" si="871"/>
        <v>5.599272955942336E-2</v>
      </c>
      <c r="JK113" s="289" t="str">
        <f t="shared" si="871"/>
        <v xml:space="preserve"> </v>
      </c>
      <c r="JL113" s="289" t="str">
        <f t="shared" si="871"/>
        <v xml:space="preserve"> </v>
      </c>
      <c r="JM113" s="289" t="str">
        <f t="shared" si="871"/>
        <v xml:space="preserve"> </v>
      </c>
      <c r="JN113" s="289" t="str">
        <f t="shared" si="871"/>
        <v xml:space="preserve"> </v>
      </c>
      <c r="JO113" s="289" t="str">
        <f t="shared" si="871"/>
        <v xml:space="preserve"> </v>
      </c>
      <c r="JP113" s="289" t="str">
        <f t="shared" si="871"/>
        <v xml:space="preserve"> </v>
      </c>
      <c r="JQ113" s="289" t="str">
        <f t="shared" si="871"/>
        <v xml:space="preserve"> </v>
      </c>
      <c r="JR113" s="289" t="str">
        <f t="shared" si="871"/>
        <v xml:space="preserve"> </v>
      </c>
      <c r="JS113" s="289" t="str">
        <f t="shared" si="871"/>
        <v xml:space="preserve"> </v>
      </c>
      <c r="JT113" s="289">
        <f t="shared" si="871"/>
        <v>1.2001200120012002E-2</v>
      </c>
      <c r="JU113" s="289" t="str">
        <f t="shared" si="871"/>
        <v xml:space="preserve"> </v>
      </c>
      <c r="JV113" s="289" t="str">
        <f t="shared" si="871"/>
        <v xml:space="preserve"> </v>
      </c>
      <c r="JW113" s="289" t="str">
        <f t="shared" si="871"/>
        <v xml:space="preserve"> </v>
      </c>
      <c r="JX113" s="289" t="str">
        <f t="shared" si="871"/>
        <v xml:space="preserve"> </v>
      </c>
      <c r="JY113" s="289">
        <f t="shared" si="871"/>
        <v>5.0560590547697598E-2</v>
      </c>
      <c r="JZ113" s="289">
        <f t="shared" si="871"/>
        <v>1.476723151327205E-2</v>
      </c>
      <c r="KA113" s="289" t="str">
        <f t="shared" si="871"/>
        <v xml:space="preserve"> </v>
      </c>
      <c r="KB113" s="289">
        <f t="shared" si="871"/>
        <v>4.6313538798202266E-3</v>
      </c>
      <c r="KC113" s="289" t="str">
        <f t="shared" si="871"/>
        <v xml:space="preserve"> </v>
      </c>
      <c r="KD113" s="289" t="str">
        <f t="shared" si="871"/>
        <v xml:space="preserve"> </v>
      </c>
      <c r="KE113" s="289" t="str">
        <f t="shared" si="871"/>
        <v xml:space="preserve"> </v>
      </c>
      <c r="KF113" s="289" t="str">
        <f t="shared" si="871"/>
        <v xml:space="preserve"> </v>
      </c>
      <c r="KG113" s="289" t="str">
        <f t="shared" si="871"/>
        <v xml:space="preserve"> </v>
      </c>
      <c r="KH113" s="289">
        <f t="shared" si="871"/>
        <v>7.3121191604603925E-2</v>
      </c>
      <c r="KI113" s="289" t="str">
        <f t="shared" si="871"/>
        <v xml:space="preserve"> </v>
      </c>
      <c r="KJ113" s="289" t="str">
        <f t="shared" si="871"/>
        <v xml:space="preserve"> </v>
      </c>
      <c r="KK113" s="289" t="str">
        <f t="shared" si="871"/>
        <v xml:space="preserve"> </v>
      </c>
      <c r="KL113" s="289">
        <f t="shared" si="871"/>
        <v>2.8371208897211109E-2</v>
      </c>
      <c r="KM113" s="289" t="str">
        <f t="shared" si="871"/>
        <v xml:space="preserve"> </v>
      </c>
      <c r="KN113" s="289" t="str">
        <f t="shared" si="871"/>
        <v xml:space="preserve"> </v>
      </c>
      <c r="KO113" s="289" t="str">
        <f t="shared" si="871"/>
        <v xml:space="preserve"> </v>
      </c>
      <c r="KP113" s="289" t="str">
        <f t="shared" si="871"/>
        <v xml:space="preserve"> </v>
      </c>
      <c r="KQ113" s="289" t="str">
        <f t="shared" si="871"/>
        <v xml:space="preserve"> </v>
      </c>
      <c r="KR113" s="289" t="str">
        <f t="shared" si="871"/>
        <v xml:space="preserve"> </v>
      </c>
      <c r="KS113" s="289" t="str">
        <f t="shared" si="871"/>
        <v xml:space="preserve"> </v>
      </c>
      <c r="KT113" s="289" t="str">
        <f t="shared" si="871"/>
        <v xml:space="preserve"> </v>
      </c>
      <c r="KU113" s="289" t="str">
        <f t="shared" si="871"/>
        <v xml:space="preserve"> </v>
      </c>
      <c r="KV113" s="289" t="str">
        <f t="shared" si="871"/>
        <v xml:space="preserve"> </v>
      </c>
      <c r="KW113" s="289" t="str">
        <f t="shared" si="871"/>
        <v xml:space="preserve"> </v>
      </c>
      <c r="KX113" s="289" t="str">
        <f t="shared" si="871"/>
        <v xml:space="preserve"> </v>
      </c>
      <c r="KY113" s="289">
        <f t="shared" si="871"/>
        <v>1.1596123581545598E-2</v>
      </c>
      <c r="KZ113" s="289" t="str">
        <f t="shared" si="871"/>
        <v xml:space="preserve"> </v>
      </c>
      <c r="LA113" s="289" t="str">
        <f t="shared" si="871"/>
        <v xml:space="preserve"> </v>
      </c>
      <c r="LB113" s="289" t="str">
        <f t="shared" si="871"/>
        <v xml:space="preserve"> </v>
      </c>
      <c r="LC113" s="289" t="str">
        <f t="shared" si="871"/>
        <v xml:space="preserve"> </v>
      </c>
      <c r="LD113" s="289">
        <f t="shared" si="871"/>
        <v>4.4898258183889088E-2</v>
      </c>
      <c r="LE113" s="289" t="str">
        <f t="shared" si="871"/>
        <v xml:space="preserve"> </v>
      </c>
      <c r="LF113" s="289" t="str">
        <f t="shared" si="871"/>
        <v xml:space="preserve"> </v>
      </c>
      <c r="LG113" s="289" t="str">
        <f t="shared" si="871"/>
        <v xml:space="preserve"> </v>
      </c>
      <c r="LH113" s="289" t="str">
        <f t="shared" si="871"/>
        <v xml:space="preserve"> </v>
      </c>
      <c r="LI113" s="289" t="str">
        <f t="shared" si="871"/>
        <v xml:space="preserve"> </v>
      </c>
      <c r="LJ113" s="289">
        <f t="shared" si="871"/>
        <v>4.7600261657195893E-2</v>
      </c>
      <c r="LK113" s="289" t="str">
        <f t="shared" si="871"/>
        <v xml:space="preserve"> </v>
      </c>
      <c r="LL113" s="289" t="str">
        <f t="shared" si="871"/>
        <v xml:space="preserve"> </v>
      </c>
      <c r="LM113" s="289" t="str">
        <f t="shared" si="871"/>
        <v xml:space="preserve"> </v>
      </c>
      <c r="LN113" s="289">
        <f t="shared" si="871"/>
        <v>1.4082325273549169E-2</v>
      </c>
      <c r="LO113" s="289" t="str">
        <f t="shared" si="871"/>
        <v xml:space="preserve"> </v>
      </c>
      <c r="LP113" s="289">
        <f t="shared" si="871"/>
        <v>1.558312036402169E-2</v>
      </c>
      <c r="LQ113" s="289" t="str">
        <f t="shared" si="871"/>
        <v xml:space="preserve"> </v>
      </c>
      <c r="LR113" s="289" t="str">
        <f t="shared" si="871"/>
        <v xml:space="preserve"> </v>
      </c>
      <c r="LS113" s="289">
        <f t="shared" si="871"/>
        <v>3.6282714914614676E-2</v>
      </c>
      <c r="LT113" s="289">
        <f t="shared" ref="LT113:MP113" si="872">IF(LT66&gt;0,IF(LT31&gt;0,LT66/LT31*1000," ")," ")</f>
        <v>5.8512609467340215E-2</v>
      </c>
      <c r="LU113" s="289" t="str">
        <f t="shared" si="872"/>
        <v xml:space="preserve"> </v>
      </c>
      <c r="LV113" s="289">
        <f t="shared" si="872"/>
        <v>3.3254262087924272E-2</v>
      </c>
      <c r="LW113" s="289" t="str">
        <f t="shared" si="872"/>
        <v xml:space="preserve"> </v>
      </c>
      <c r="LX113" s="289" t="str">
        <f t="shared" si="872"/>
        <v xml:space="preserve"> </v>
      </c>
      <c r="LY113" s="289" t="str">
        <f t="shared" si="872"/>
        <v xml:space="preserve"> </v>
      </c>
      <c r="LZ113" s="289" t="str">
        <f t="shared" si="872"/>
        <v xml:space="preserve"> </v>
      </c>
      <c r="MA113" s="289">
        <f t="shared" si="872"/>
        <v>9.9004999752487499E-3</v>
      </c>
      <c r="MB113" s="289" t="str">
        <f t="shared" si="872"/>
        <v xml:space="preserve"> </v>
      </c>
      <c r="MC113" s="289">
        <f t="shared" si="872"/>
        <v>1.1896264572924102E-2</v>
      </c>
      <c r="MD113" s="289" t="str">
        <f t="shared" si="872"/>
        <v xml:space="preserve"> </v>
      </c>
      <c r="ME113" s="289" t="str">
        <f t="shared" si="872"/>
        <v xml:space="preserve"> </v>
      </c>
      <c r="MF113" s="289" t="str">
        <f t="shared" si="872"/>
        <v xml:space="preserve"> </v>
      </c>
      <c r="MG113" s="289" t="str">
        <f t="shared" si="872"/>
        <v xml:space="preserve"> </v>
      </c>
      <c r="MH113" s="289" t="str">
        <f t="shared" si="872"/>
        <v xml:space="preserve"> </v>
      </c>
      <c r="MI113" s="289">
        <f t="shared" si="872"/>
        <v>7.6086129498592406E-2</v>
      </c>
      <c r="MJ113" s="289" t="str">
        <f t="shared" si="872"/>
        <v xml:space="preserve"> </v>
      </c>
      <c r="MK113" s="289">
        <f t="shared" si="872"/>
        <v>1.8154609844466863E-2</v>
      </c>
      <c r="ML113" s="289" t="str">
        <f t="shared" si="872"/>
        <v xml:space="preserve"> </v>
      </c>
      <c r="MM113" s="289" t="str">
        <f t="shared" si="872"/>
        <v xml:space="preserve"> </v>
      </c>
      <c r="MN113" s="289" t="str">
        <f t="shared" si="872"/>
        <v xml:space="preserve"> </v>
      </c>
      <c r="MO113" s="289">
        <f t="shared" si="872"/>
        <v>1.554001554001554E-2</v>
      </c>
      <c r="MP113" s="289" t="str">
        <f t="shared" si="872"/>
        <v xml:space="preserve"> </v>
      </c>
      <c r="MR113" s="363">
        <f t="shared" si="50"/>
        <v>8.7497637563785781E-4</v>
      </c>
      <c r="MS113" s="363">
        <f t="shared" si="51"/>
        <v>0.82562179641542532</v>
      </c>
      <c r="MT113" s="407">
        <f t="shared" si="52"/>
        <v>2.7794119690744093E-2</v>
      </c>
      <c r="MU113" s="772">
        <f t="shared" si="53"/>
        <v>97</v>
      </c>
    </row>
    <row r="114" spans="1:359" s="99" customFormat="1" ht="29" x14ac:dyDescent="0.35">
      <c r="A114" s="101" t="s">
        <v>279</v>
      </c>
      <c r="B114" s="102"/>
      <c r="C114" s="102" t="s">
        <v>4</v>
      </c>
      <c r="D114" s="70" t="s">
        <v>242</v>
      </c>
      <c r="E114" s="286">
        <f t="shared" si="15"/>
        <v>29.974008728146668</v>
      </c>
      <c r="F114" s="352"/>
      <c r="G114" s="728">
        <f t="shared" ref="G114:M114" si="873">IF(G75&gt;0,IF(G31&gt;0,G75/G31*1000," ")," ")</f>
        <v>30.024118395052145</v>
      </c>
      <c r="H114" s="909">
        <f t="shared" ref="H114" si="874">IF(H75&gt;0,IF(H31&gt;0,H75/H31*1000," ")," ")</f>
        <v>5.8638743455497382</v>
      </c>
      <c r="I114" s="858">
        <f t="shared" ref="I114" si="875">IF(I75&gt;0,IF(I31&gt;0,I75/I31*1000," ")," ")</f>
        <v>29.91842155188769</v>
      </c>
      <c r="J114" s="774" t="str">
        <f t="shared" ref="J114:L114" si="876">IF(J75&gt;0,IF(J31&gt;0,J75/J31*1000," ")," ")</f>
        <v xml:space="preserve"> </v>
      </c>
      <c r="K114" s="774">
        <f t="shared" ref="K114" si="877">IF(K75&gt;0,IF(K31&gt;0,K75/K31*1000," ")," ")</f>
        <v>16.688625384277561</v>
      </c>
      <c r="L114" s="774">
        <f t="shared" si="876"/>
        <v>15.292482087477275</v>
      </c>
      <c r="M114" s="728">
        <f t="shared" si="873"/>
        <v>32.963107954439536</v>
      </c>
      <c r="N114" s="728">
        <f t="shared" ref="N114:Y114" si="878">IF(N75&gt;0,IF(N31&gt;0,N75/N31*1000," ")," ")</f>
        <v>27.911362564827911</v>
      </c>
      <c r="O114" s="774" t="str">
        <f t="shared" ref="O114:Q114" si="879">IF(O75&gt;0,IF(O31&gt;0,O75/O31*1000," ")," ")</f>
        <v xml:space="preserve"> </v>
      </c>
      <c r="P114" s="858" t="str">
        <f t="shared" si="879"/>
        <v xml:space="preserve"> </v>
      </c>
      <c r="Q114" s="858">
        <f t="shared" si="879"/>
        <v>14.697257202001035</v>
      </c>
      <c r="R114" s="858">
        <f t="shared" ref="R114" si="880">IF(R75&gt;0,IF(R31&gt;0,R75/R31*1000," ")," ")</f>
        <v>87.621178225205071</v>
      </c>
      <c r="S114" s="728" t="str">
        <f t="shared" ref="S114" si="881">IF(S75&gt;0,IF(S31&gt;0,S75/S31*1000," ")," ")</f>
        <v xml:space="preserve"> </v>
      </c>
      <c r="T114" s="728">
        <f t="shared" si="878"/>
        <v>28.274771303569654</v>
      </c>
      <c r="U114" s="858"/>
      <c r="V114" s="686">
        <f t="shared" si="878"/>
        <v>37.818549809720757</v>
      </c>
      <c r="W114" s="812">
        <f t="shared" ref="W114" si="882">IF(W75&gt;0,IF(W31&gt;0,W75/W31*1000," ")," ")</f>
        <v>51.261187957689181</v>
      </c>
      <c r="X114" s="671">
        <f t="shared" si="878"/>
        <v>48.613173368177229</v>
      </c>
      <c r="Y114" s="728">
        <f t="shared" si="878"/>
        <v>23.340206185567013</v>
      </c>
      <c r="Z114" s="728">
        <f t="shared" ref="Z114:AB114" si="883">IF(Z75&gt;0,IF(Z31&gt;0,Z75/Z31*1000," ")," ")</f>
        <v>20.536337354201976</v>
      </c>
      <c r="AA114" s="774">
        <f t="shared" si="883"/>
        <v>26.308145566206065</v>
      </c>
      <c r="AB114" s="909">
        <f t="shared" si="883"/>
        <v>19.72413793103448</v>
      </c>
      <c r="AC114" s="801">
        <f t="shared" ref="AC114" si="884">IF(AC75&gt;0,IF(AC31&gt;0,AC75/AC31*1000," ")," ")</f>
        <v>57.674139957141875</v>
      </c>
      <c r="AD114" s="287" t="str">
        <f t="shared" ref="AD114:BQ114" si="885">IF(AD75&gt;0,IF(AD31&gt;0,AD75/AD31*1000," ")," ")</f>
        <v xml:space="preserve"> </v>
      </c>
      <c r="AE114" s="502">
        <f t="shared" ref="AE114:AH114" si="886">IF(AE75&gt;0,IF(AE31&gt;0,AE75/AE31*1000," ")," ")</f>
        <v>29.691663494480395</v>
      </c>
      <c r="AF114" s="686" t="str">
        <f>IF(AF75&gt;0,IF(AF31&gt;0,AF75/AF31*1000," ")," ")</f>
        <v xml:space="preserve"> </v>
      </c>
      <c r="AG114" s="774" t="str">
        <f t="shared" ref="AG114" si="887">IF(AG75&gt;0,IF(AG31&gt;0,AG75/AG31*1000," ")," ")</f>
        <v xml:space="preserve"> </v>
      </c>
      <c r="AH114" s="658">
        <f t="shared" si="886"/>
        <v>17.127799736495387</v>
      </c>
      <c r="AI114" s="427" t="str">
        <f t="shared" ref="AI114:AJ114" si="888">IF(AI75&gt;0,IF(AI31&gt;0,AI75/AI31*1000," ")," ")</f>
        <v xml:space="preserve"> </v>
      </c>
      <c r="AJ114" s="502">
        <f t="shared" si="888"/>
        <v>17.377820553951448</v>
      </c>
      <c r="AK114" s="728">
        <f>IF(AK75&gt;0,IF(AK31&gt;0,AK75/AK31*1000," ")," ")</f>
        <v>33.715037741842771</v>
      </c>
      <c r="AL114" s="287">
        <f t="shared" si="885"/>
        <v>23.013194231359314</v>
      </c>
      <c r="AM114" s="427" t="str">
        <f t="shared" ref="AM114:AR114" si="889">IF(AM75&gt;0,IF(AM31&gt;0,AM75/AM31*1000," ")," ")</f>
        <v xml:space="preserve"> </v>
      </c>
      <c r="AN114" s="502">
        <f t="shared" si="889"/>
        <v>21.114054920517145</v>
      </c>
      <c r="AO114" s="588" t="str">
        <f t="shared" ref="AO114:AP114" si="890">IF(AO75&gt;0,IF(AO31&gt;0,AO75/AO31*1000," ")," ")</f>
        <v xml:space="preserve"> </v>
      </c>
      <c r="AP114" s="858">
        <f t="shared" si="890"/>
        <v>17.331141252226331</v>
      </c>
      <c r="AQ114" s="427">
        <f t="shared" ref="AQ114" si="891">IF(AQ75&gt;0,IF(AQ31&gt;0,AQ75/AQ31*1000," ")," ")</f>
        <v>27.437770006171572</v>
      </c>
      <c r="AR114" s="427">
        <f t="shared" si="889"/>
        <v>45.481049562682216</v>
      </c>
      <c r="AS114" s="564">
        <f>IF(AS75&gt;0,IF(AS31&gt;0,AS75/AS31*1000," ")," ")</f>
        <v>18.423322408142145</v>
      </c>
      <c r="AT114" s="427" t="str">
        <f t="shared" ref="AT114:AU114" si="892">IF(AT75&gt;0,IF(AT31&gt;0,AT75/AT31*1000," ")," ")</f>
        <v xml:space="preserve"> </v>
      </c>
      <c r="AU114" s="642">
        <f t="shared" si="892"/>
        <v>80.27176648213387</v>
      </c>
      <c r="AV114" s="564">
        <f t="shared" ref="AV114:AX114" si="893">IF(AV75&gt;0,IF(AV31&gt;0,AV75/AV31*1000," ")," ")</f>
        <v>38.283347419707667</v>
      </c>
      <c r="AW114" s="728">
        <f t="shared" si="893"/>
        <v>15.315922987814712</v>
      </c>
      <c r="AX114" s="728">
        <f t="shared" si="893"/>
        <v>43.735549196956136</v>
      </c>
      <c r="AY114" s="459">
        <f t="shared" si="885"/>
        <v>37.493408662900187</v>
      </c>
      <c r="AZ114" s="537">
        <f t="shared" ref="AZ114" si="894">IF(AZ75&gt;0,IF(AZ31&gt;0,AZ75/AZ31*1000," ")," ")</f>
        <v>63.987744520386528</v>
      </c>
      <c r="BA114" s="287">
        <f t="shared" si="885"/>
        <v>34.140685390363309</v>
      </c>
      <c r="BB114" s="287">
        <f t="shared" si="885"/>
        <v>23.049519208630382</v>
      </c>
      <c r="BC114" s="427">
        <f t="shared" ref="BC114:BF114" si="895">IF(BC75&gt;0,IF(BC31&gt;0,BC75/BC31*1000," ")," ")</f>
        <v>19.688510138113429</v>
      </c>
      <c r="BD114" s="671">
        <f t="shared" ref="BD114" si="896">IF(BD75&gt;0,IF(BD31&gt;0,BD75/BD31*1000," ")," ")</f>
        <v>23.800669393826702</v>
      </c>
      <c r="BE114" s="502">
        <f t="shared" si="895"/>
        <v>59.717570056065369</v>
      </c>
      <c r="BF114" s="774" t="str">
        <f t="shared" si="895"/>
        <v xml:space="preserve"> </v>
      </c>
      <c r="BG114" s="287">
        <f t="shared" si="885"/>
        <v>26.142693201220364</v>
      </c>
      <c r="BH114" s="287" t="str">
        <f t="shared" si="885"/>
        <v xml:space="preserve"> </v>
      </c>
      <c r="BI114" s="287" t="str">
        <f t="shared" si="885"/>
        <v xml:space="preserve"> </v>
      </c>
      <c r="BJ114" s="287" t="str">
        <f t="shared" si="885"/>
        <v xml:space="preserve"> </v>
      </c>
      <c r="BK114" s="287">
        <f t="shared" si="885"/>
        <v>34.916138639460222</v>
      </c>
      <c r="BL114" s="287" t="str">
        <f t="shared" si="885"/>
        <v xml:space="preserve"> </v>
      </c>
      <c r="BM114" s="287" t="str">
        <f t="shared" si="885"/>
        <v xml:space="preserve"> </v>
      </c>
      <c r="BN114" s="287">
        <f t="shared" si="885"/>
        <v>13.111957241299644</v>
      </c>
      <c r="BO114" s="287">
        <f t="shared" si="885"/>
        <v>35.910617662623793</v>
      </c>
      <c r="BP114" s="858">
        <f t="shared" si="885"/>
        <v>15.36283185840708</v>
      </c>
      <c r="BQ114" s="287" t="str">
        <f t="shared" si="885"/>
        <v xml:space="preserve"> </v>
      </c>
      <c r="BR114" s="427">
        <f t="shared" ref="BR114" si="897">IF(BR75&gt;0,IF(BR31&gt;0,BR75/BR31*1000," ")," ")</f>
        <v>21.916565900846436</v>
      </c>
      <c r="BS114" s="287">
        <f t="shared" ref="BS114:EH114" si="898">IF(BS75&gt;0,IF(BS31&gt;0,BS75/BS31*1000," ")," ")</f>
        <v>25.201285337762211</v>
      </c>
      <c r="BT114" s="287" t="str">
        <f t="shared" si="898"/>
        <v xml:space="preserve"> </v>
      </c>
      <c r="BU114" s="287" t="str">
        <f t="shared" si="898"/>
        <v xml:space="preserve"> </v>
      </c>
      <c r="BV114" s="427" t="str">
        <f t="shared" ref="BV114" si="899">IF(BV75&gt;0,IF(BV31&gt;0,BV75/BV31*1000," ")," ")</f>
        <v xml:space="preserve"> </v>
      </c>
      <c r="BW114" s="287" t="str">
        <f t="shared" si="898"/>
        <v xml:space="preserve"> </v>
      </c>
      <c r="BX114" s="287" t="str">
        <f t="shared" si="898"/>
        <v xml:space="preserve"> </v>
      </c>
      <c r="BY114" s="287">
        <f t="shared" si="898"/>
        <v>31.711061694056415</v>
      </c>
      <c r="BZ114" s="287" t="str">
        <f t="shared" si="898"/>
        <v xml:space="preserve"> </v>
      </c>
      <c r="CA114" s="287">
        <f t="shared" si="898"/>
        <v>14.696102806817841</v>
      </c>
      <c r="CB114" s="287">
        <f t="shared" si="898"/>
        <v>30.23035851014378</v>
      </c>
      <c r="CC114" s="287" t="str">
        <f t="shared" si="898"/>
        <v xml:space="preserve"> </v>
      </c>
      <c r="CD114" s="287" t="str">
        <f t="shared" si="898"/>
        <v xml:space="preserve"> </v>
      </c>
      <c r="CE114" s="287" t="str">
        <f t="shared" si="898"/>
        <v xml:space="preserve"> </v>
      </c>
      <c r="CF114" s="564">
        <f>IF(CF75&gt;0,IF(CF31&gt;0,CF75/CF31*1000," ")," ")</f>
        <v>40.371761071609278</v>
      </c>
      <c r="CG114" s="287" t="str">
        <f t="shared" si="898"/>
        <v xml:space="preserve"> </v>
      </c>
      <c r="CH114" s="287">
        <f t="shared" si="898"/>
        <v>39.541148865907715</v>
      </c>
      <c r="CI114" s="427">
        <f t="shared" si="898"/>
        <v>35.988641171267034</v>
      </c>
      <c r="CJ114" s="287">
        <f t="shared" si="898"/>
        <v>51.04421202662143</v>
      </c>
      <c r="CK114" s="287" t="str">
        <f t="shared" si="898"/>
        <v xml:space="preserve"> </v>
      </c>
      <c r="CL114" s="287">
        <f t="shared" si="898"/>
        <v>23.940313884115369</v>
      </c>
      <c r="CM114" s="287">
        <f t="shared" si="898"/>
        <v>21.927933477055742</v>
      </c>
      <c r="CN114" s="287" t="str">
        <f t="shared" si="898"/>
        <v xml:space="preserve"> </v>
      </c>
      <c r="CO114" s="287">
        <f t="shared" si="898"/>
        <v>20.739547299752008</v>
      </c>
      <c r="CP114" s="287" t="str">
        <f t="shared" si="898"/>
        <v xml:space="preserve"> </v>
      </c>
      <c r="CQ114" s="499">
        <f t="shared" ref="CQ114" si="900">IF(CQ75&gt;0,IF(CQ31&gt;0,CQ75/CQ31*1000," ")," ")</f>
        <v>53.972152945747119</v>
      </c>
      <c r="CR114" s="287" t="str">
        <f t="shared" si="898"/>
        <v xml:space="preserve"> </v>
      </c>
      <c r="CS114" s="287">
        <f t="shared" si="898"/>
        <v>6.5861690450054882</v>
      </c>
      <c r="CT114" s="287">
        <f t="shared" si="898"/>
        <v>43.254187151773259</v>
      </c>
      <c r="CU114" s="287" t="str">
        <f t="shared" si="898"/>
        <v xml:space="preserve"> </v>
      </c>
      <c r="CV114" s="774" t="str">
        <f t="shared" si="898"/>
        <v xml:space="preserve"> </v>
      </c>
      <c r="CW114" s="287">
        <f t="shared" si="898"/>
        <v>15.818134670239434</v>
      </c>
      <c r="CX114" s="287">
        <f t="shared" si="898"/>
        <v>51.425278893708288</v>
      </c>
      <c r="CY114" s="287" t="str">
        <f t="shared" si="898"/>
        <v xml:space="preserve"> </v>
      </c>
      <c r="CZ114" s="287">
        <f t="shared" si="898"/>
        <v>19.250189346124717</v>
      </c>
      <c r="DA114" s="287" t="str">
        <f t="shared" si="898"/>
        <v xml:space="preserve"> </v>
      </c>
      <c r="DB114" s="287">
        <f t="shared" si="898"/>
        <v>31.210185708620561</v>
      </c>
      <c r="DC114" s="287">
        <f t="shared" si="898"/>
        <v>35.891342003590083</v>
      </c>
      <c r="DD114" s="287" t="str">
        <f t="shared" si="898"/>
        <v xml:space="preserve"> </v>
      </c>
      <c r="DE114" s="287">
        <f t="shared" si="898"/>
        <v>30.241935483870968</v>
      </c>
      <c r="DF114" s="287" t="str">
        <f t="shared" si="898"/>
        <v xml:space="preserve"> </v>
      </c>
      <c r="DG114" s="858">
        <f t="shared" ref="DG114" si="901">IF(DG75&gt;0,IF(DG31&gt;0,DG75/DG31*1000," ")," ")</f>
        <v>15.434214941136997</v>
      </c>
      <c r="DH114" s="287">
        <f t="shared" si="898"/>
        <v>15.498066488803621</v>
      </c>
      <c r="DI114" s="287">
        <f t="shared" si="898"/>
        <v>13.109687710290856</v>
      </c>
      <c r="DJ114" s="287" t="str">
        <f t="shared" si="898"/>
        <v xml:space="preserve"> </v>
      </c>
      <c r="DK114" s="287">
        <f t="shared" si="898"/>
        <v>22.229279136233725</v>
      </c>
      <c r="DL114" s="287">
        <f t="shared" si="898"/>
        <v>40.865980659558637</v>
      </c>
      <c r="DM114" s="287">
        <f t="shared" si="898"/>
        <v>47.332715965472715</v>
      </c>
      <c r="DN114" s="287">
        <f t="shared" si="898"/>
        <v>12.542129399414332</v>
      </c>
      <c r="DO114" s="287" t="str">
        <f t="shared" si="898"/>
        <v xml:space="preserve"> </v>
      </c>
      <c r="DP114" s="287">
        <f t="shared" si="898"/>
        <v>12.122111721339865</v>
      </c>
      <c r="DQ114" s="287" t="str">
        <f t="shared" si="898"/>
        <v xml:space="preserve"> </v>
      </c>
      <c r="DR114" s="287">
        <f t="shared" si="898"/>
        <v>6.3385533184190903</v>
      </c>
      <c r="DS114" s="287">
        <f t="shared" si="898"/>
        <v>33.174507783882781</v>
      </c>
      <c r="DT114" s="287">
        <f t="shared" si="898"/>
        <v>4.5211698218090852</v>
      </c>
      <c r="DU114" s="287">
        <f t="shared" si="898"/>
        <v>28.485381952599727</v>
      </c>
      <c r="DV114" s="287">
        <f t="shared" si="898"/>
        <v>33.775486726350053</v>
      </c>
      <c r="DW114" s="287">
        <f t="shared" si="898"/>
        <v>13.30530540095072</v>
      </c>
      <c r="DX114" s="287">
        <f t="shared" si="898"/>
        <v>6.617295075042942</v>
      </c>
      <c r="DY114" s="287" t="str">
        <f t="shared" si="898"/>
        <v xml:space="preserve"> </v>
      </c>
      <c r="DZ114" s="287" t="str">
        <f t="shared" si="898"/>
        <v xml:space="preserve"> </v>
      </c>
      <c r="EA114" s="287">
        <f t="shared" si="898"/>
        <v>12.486361983270699</v>
      </c>
      <c r="EB114" s="287">
        <f t="shared" si="898"/>
        <v>34.220532319391637</v>
      </c>
      <c r="EC114" s="287">
        <f t="shared" si="898"/>
        <v>6.7115251897860597</v>
      </c>
      <c r="ED114" s="287">
        <f t="shared" si="898"/>
        <v>41.614865769160687</v>
      </c>
      <c r="EE114" s="287">
        <f t="shared" si="898"/>
        <v>20.54958183990442</v>
      </c>
      <c r="EF114" s="287" t="str">
        <f t="shared" si="898"/>
        <v xml:space="preserve"> </v>
      </c>
      <c r="EG114" s="287" t="str">
        <f t="shared" si="898"/>
        <v xml:space="preserve"> </v>
      </c>
      <c r="EH114" s="287" t="str">
        <f t="shared" si="898"/>
        <v xml:space="preserve"> </v>
      </c>
      <c r="EI114" s="287">
        <f t="shared" ref="EI114:GU114" si="902">IF(EI75&gt;0,IF(EI31&gt;0,EI75/EI31*1000," ")," ")</f>
        <v>75.438800418458669</v>
      </c>
      <c r="EJ114" s="287" t="str">
        <f t="shared" si="902"/>
        <v xml:space="preserve"> </v>
      </c>
      <c r="EK114" s="287">
        <f t="shared" si="902"/>
        <v>57.225224080760022</v>
      </c>
      <c r="EL114" s="287">
        <f t="shared" si="902"/>
        <v>23.305479002915401</v>
      </c>
      <c r="EM114" s="287" t="str">
        <f t="shared" si="902"/>
        <v xml:space="preserve"> </v>
      </c>
      <c r="EN114" s="287" t="str">
        <f t="shared" si="902"/>
        <v xml:space="preserve"> </v>
      </c>
      <c r="EO114" s="287" t="str">
        <f t="shared" si="902"/>
        <v xml:space="preserve"> </v>
      </c>
      <c r="EP114" s="287" t="str">
        <f t="shared" si="902"/>
        <v xml:space="preserve"> </v>
      </c>
      <c r="EQ114" s="287" t="str">
        <f t="shared" si="902"/>
        <v xml:space="preserve"> </v>
      </c>
      <c r="ER114" s="287">
        <f t="shared" si="902"/>
        <v>53.788106989209936</v>
      </c>
      <c r="ES114" s="287">
        <f t="shared" si="902"/>
        <v>16.890845918332246</v>
      </c>
      <c r="ET114" s="287" t="str">
        <f t="shared" si="902"/>
        <v xml:space="preserve"> </v>
      </c>
      <c r="EU114" s="287">
        <f t="shared" si="902"/>
        <v>28.541076487252127</v>
      </c>
      <c r="EV114" s="287">
        <f t="shared" si="902"/>
        <v>40.74147111023467</v>
      </c>
      <c r="EW114" s="287">
        <f t="shared" si="902"/>
        <v>46.718087194891353</v>
      </c>
      <c r="EX114" s="287">
        <f t="shared" si="902"/>
        <v>8.1789752225162378</v>
      </c>
      <c r="EY114" s="287" t="str">
        <f t="shared" si="902"/>
        <v xml:space="preserve"> </v>
      </c>
      <c r="EZ114" s="774" t="str">
        <f t="shared" ref="EZ114" si="903">IF(EZ75&gt;0,IF(EZ31&gt;0,EZ75/EZ31*1000," ")," ")</f>
        <v xml:space="preserve"> </v>
      </c>
      <c r="FA114" s="287">
        <f t="shared" si="902"/>
        <v>25.297490419800042</v>
      </c>
      <c r="FB114" s="287">
        <f t="shared" si="902"/>
        <v>49.489331251626332</v>
      </c>
      <c r="FC114" s="287" t="str">
        <f t="shared" si="902"/>
        <v xml:space="preserve"> </v>
      </c>
      <c r="FD114" s="287" t="str">
        <f t="shared" si="902"/>
        <v xml:space="preserve"> </v>
      </c>
      <c r="FE114" s="287">
        <f t="shared" si="902"/>
        <v>16.094420600858367</v>
      </c>
      <c r="FF114" s="287" t="str">
        <f t="shared" si="902"/>
        <v xml:space="preserve"> </v>
      </c>
      <c r="FG114" s="287">
        <f t="shared" si="902"/>
        <v>35.18456990483979</v>
      </c>
      <c r="FH114" s="287">
        <f t="shared" si="902"/>
        <v>38.248579108760254</v>
      </c>
      <c r="FI114" s="287" t="str">
        <f t="shared" si="902"/>
        <v xml:space="preserve"> </v>
      </c>
      <c r="FJ114" s="287">
        <f t="shared" si="902"/>
        <v>36.290322580645167</v>
      </c>
      <c r="FK114" s="287" t="str">
        <f t="shared" si="902"/>
        <v xml:space="preserve"> </v>
      </c>
      <c r="FL114" s="287" t="str">
        <f t="shared" si="902"/>
        <v xml:space="preserve"> </v>
      </c>
      <c r="FM114" s="287">
        <f t="shared" si="902"/>
        <v>32.766374733709803</v>
      </c>
      <c r="FN114" s="287">
        <f t="shared" si="902"/>
        <v>24.350064350064351</v>
      </c>
      <c r="FO114" s="287">
        <f t="shared" si="902"/>
        <v>52.074103437019076</v>
      </c>
      <c r="FP114" s="287">
        <f t="shared" si="902"/>
        <v>9.072338380197067</v>
      </c>
      <c r="FQ114" s="287">
        <f t="shared" si="902"/>
        <v>12.910300824963238</v>
      </c>
      <c r="FR114" s="287">
        <f t="shared" si="902"/>
        <v>21.916565900846436</v>
      </c>
      <c r="FS114" s="287">
        <f t="shared" si="902"/>
        <v>31.240417049984668</v>
      </c>
      <c r="FT114" s="287">
        <f t="shared" si="902"/>
        <v>27.139240506329113</v>
      </c>
      <c r="FU114" s="287" t="str">
        <f t="shared" si="902"/>
        <v xml:space="preserve"> </v>
      </c>
      <c r="FV114" s="287">
        <f t="shared" si="902"/>
        <v>40.602529134639227</v>
      </c>
      <c r="FW114" s="287">
        <f t="shared" si="902"/>
        <v>16.299243052102327</v>
      </c>
      <c r="FX114" s="287" t="str">
        <f t="shared" si="902"/>
        <v xml:space="preserve"> </v>
      </c>
      <c r="FY114" s="287">
        <f t="shared" si="902"/>
        <v>11.303717929280166</v>
      </c>
      <c r="FZ114" s="287" t="str">
        <f t="shared" si="902"/>
        <v xml:space="preserve"> </v>
      </c>
      <c r="GA114" s="287">
        <f t="shared" si="902"/>
        <v>67.671645881869267</v>
      </c>
      <c r="GB114" s="287" t="str">
        <f t="shared" si="902"/>
        <v xml:space="preserve"> </v>
      </c>
      <c r="GC114" s="287">
        <f t="shared" si="902"/>
        <v>72.209793686303755</v>
      </c>
      <c r="GD114" s="287" t="str">
        <f t="shared" si="902"/>
        <v xml:space="preserve"> </v>
      </c>
      <c r="GE114" s="287">
        <f t="shared" si="902"/>
        <v>28.402655948124625</v>
      </c>
      <c r="GF114" s="287">
        <f t="shared" si="902"/>
        <v>34.855044267212328</v>
      </c>
      <c r="GG114" s="287">
        <f t="shared" si="902"/>
        <v>12.469244917946636</v>
      </c>
      <c r="GH114" s="287">
        <f t="shared" si="902"/>
        <v>33.433853415497573</v>
      </c>
      <c r="GI114" s="287">
        <f t="shared" si="902"/>
        <v>7.0738440303657688</v>
      </c>
      <c r="GJ114" s="287">
        <f t="shared" si="902"/>
        <v>48.91778451794125</v>
      </c>
      <c r="GK114" s="287" t="str">
        <f t="shared" si="902"/>
        <v xml:space="preserve"> </v>
      </c>
      <c r="GL114" s="287">
        <f t="shared" si="902"/>
        <v>22.085680150196279</v>
      </c>
      <c r="GM114" s="287" t="str">
        <f t="shared" si="902"/>
        <v xml:space="preserve"> </v>
      </c>
      <c r="GN114" s="287" t="str">
        <f t="shared" si="902"/>
        <v xml:space="preserve"> </v>
      </c>
      <c r="GO114" s="287">
        <f t="shared" si="902"/>
        <v>31.428200840308889</v>
      </c>
      <c r="GP114" s="287">
        <f t="shared" si="902"/>
        <v>72.765314425200515</v>
      </c>
      <c r="GQ114" s="287" t="str">
        <f t="shared" si="902"/>
        <v xml:space="preserve"> </v>
      </c>
      <c r="GR114" s="287">
        <f t="shared" si="902"/>
        <v>57.179453707663718</v>
      </c>
      <c r="GS114" s="287">
        <f t="shared" si="902"/>
        <v>60.551088448715433</v>
      </c>
      <c r="GT114" s="287" t="str">
        <f t="shared" si="902"/>
        <v xml:space="preserve"> </v>
      </c>
      <c r="GU114" s="287">
        <f t="shared" si="902"/>
        <v>15.986394557823129</v>
      </c>
      <c r="GV114" s="287" t="str">
        <f t="shared" ref="GV114:JG114" si="904">IF(GV75&gt;0,IF(GV31&gt;0,GV75/GV31*1000," ")," ")</f>
        <v xml:space="preserve"> </v>
      </c>
      <c r="GW114" s="287">
        <f t="shared" si="904"/>
        <v>37.271671418012879</v>
      </c>
      <c r="GX114" s="287">
        <f t="shared" si="904"/>
        <v>16.737077635160787</v>
      </c>
      <c r="GY114" s="287" t="str">
        <f t="shared" si="904"/>
        <v xml:space="preserve"> </v>
      </c>
      <c r="GZ114" s="287" t="str">
        <f t="shared" si="904"/>
        <v xml:space="preserve"> </v>
      </c>
      <c r="HA114" s="287" t="str">
        <f t="shared" si="904"/>
        <v xml:space="preserve"> </v>
      </c>
      <c r="HB114" s="287" t="str">
        <f t="shared" si="904"/>
        <v xml:space="preserve"> </v>
      </c>
      <c r="HC114" s="287" t="str">
        <f t="shared" si="904"/>
        <v xml:space="preserve"> </v>
      </c>
      <c r="HD114" s="287">
        <f t="shared" si="904"/>
        <v>54.065171050725382</v>
      </c>
      <c r="HE114" s="287" t="str">
        <f t="shared" si="904"/>
        <v xml:space="preserve"> </v>
      </c>
      <c r="HF114" s="287">
        <f t="shared" si="904"/>
        <v>15.906899876050131</v>
      </c>
      <c r="HG114" s="287" t="str">
        <f t="shared" si="904"/>
        <v xml:space="preserve"> </v>
      </c>
      <c r="HH114" s="287">
        <f t="shared" si="904"/>
        <v>23.512747875354108</v>
      </c>
      <c r="HI114" s="287">
        <f t="shared" si="904"/>
        <v>0.94036225172378307</v>
      </c>
      <c r="HJ114" s="287">
        <f t="shared" si="904"/>
        <v>40.840070991914807</v>
      </c>
      <c r="HK114" s="287">
        <f t="shared" si="904"/>
        <v>18.804499767023898</v>
      </c>
      <c r="HL114" s="287">
        <f t="shared" si="904"/>
        <v>28.392056374119154</v>
      </c>
      <c r="HM114" s="287" t="str">
        <f t="shared" si="904"/>
        <v xml:space="preserve"> </v>
      </c>
      <c r="HN114" s="287">
        <f t="shared" si="904"/>
        <v>36.104001077731375</v>
      </c>
      <c r="HO114" s="287">
        <f t="shared" si="904"/>
        <v>34.339556796370616</v>
      </c>
      <c r="HP114" s="287">
        <f t="shared" si="904"/>
        <v>50.365058450302186</v>
      </c>
      <c r="HQ114" s="287">
        <f t="shared" si="904"/>
        <v>5.7061340941512126</v>
      </c>
      <c r="HR114" s="287">
        <f t="shared" si="904"/>
        <v>30.083270249810752</v>
      </c>
      <c r="HS114" s="287">
        <f t="shared" si="904"/>
        <v>3.6156564606658153</v>
      </c>
      <c r="HT114" s="287">
        <f t="shared" si="904"/>
        <v>17.369727047146402</v>
      </c>
      <c r="HU114" s="287">
        <f t="shared" si="904"/>
        <v>9.1470951792336219</v>
      </c>
      <c r="HV114" s="287">
        <f t="shared" si="904"/>
        <v>23.7305834747422</v>
      </c>
      <c r="HW114" s="287">
        <f t="shared" si="904"/>
        <v>20.46204620462046</v>
      </c>
      <c r="HX114" s="287" t="str">
        <f t="shared" si="904"/>
        <v xml:space="preserve"> </v>
      </c>
      <c r="HY114" s="287">
        <f t="shared" si="904"/>
        <v>18.510688278130139</v>
      </c>
      <c r="HZ114" s="287">
        <f t="shared" si="904"/>
        <v>8.901790033865506</v>
      </c>
      <c r="IA114" s="287" t="str">
        <f t="shared" si="904"/>
        <v xml:space="preserve"> </v>
      </c>
      <c r="IB114" s="287">
        <f t="shared" si="904"/>
        <v>48.095275966279623</v>
      </c>
      <c r="IC114" s="287" t="str">
        <f t="shared" si="904"/>
        <v xml:space="preserve"> </v>
      </c>
      <c r="ID114" s="287">
        <f t="shared" si="904"/>
        <v>16.312190225233703</v>
      </c>
      <c r="IE114" s="287" t="str">
        <f t="shared" si="904"/>
        <v xml:space="preserve"> </v>
      </c>
      <c r="IF114" s="287">
        <f t="shared" si="904"/>
        <v>39.901086284553564</v>
      </c>
      <c r="IG114" s="287">
        <f t="shared" si="904"/>
        <v>2.2717807684659572</v>
      </c>
      <c r="IH114" s="287">
        <f t="shared" si="904"/>
        <v>20.935980616940665</v>
      </c>
      <c r="II114" s="287">
        <f t="shared" si="904"/>
        <v>14.018953625301407</v>
      </c>
      <c r="IJ114" s="287">
        <f t="shared" si="904"/>
        <v>36.265950302216247</v>
      </c>
      <c r="IK114" s="287">
        <f t="shared" si="904"/>
        <v>41.276021103723451</v>
      </c>
      <c r="IL114" s="287">
        <f t="shared" si="904"/>
        <v>38.18062761295522</v>
      </c>
      <c r="IM114" s="287" t="str">
        <f t="shared" si="904"/>
        <v xml:space="preserve"> </v>
      </c>
      <c r="IN114" s="287">
        <f t="shared" si="904"/>
        <v>7.9990986931050019</v>
      </c>
      <c r="IO114" s="287">
        <f t="shared" si="904"/>
        <v>40.07583105546248</v>
      </c>
      <c r="IP114" s="287" t="str">
        <f t="shared" si="904"/>
        <v xml:space="preserve"> </v>
      </c>
      <c r="IQ114" s="287">
        <f t="shared" si="904"/>
        <v>23.004508088040307</v>
      </c>
      <c r="IR114" s="287">
        <f t="shared" si="904"/>
        <v>14.053978464550411</v>
      </c>
      <c r="IS114" s="287">
        <f t="shared" si="904"/>
        <v>20.754677624580214</v>
      </c>
      <c r="IT114" s="287">
        <f t="shared" si="904"/>
        <v>19.802104680840365</v>
      </c>
      <c r="IU114" s="287" t="str">
        <f t="shared" si="904"/>
        <v xml:space="preserve"> </v>
      </c>
      <c r="IV114" s="287">
        <f t="shared" si="904"/>
        <v>36.649391999458047</v>
      </c>
      <c r="IW114" s="287">
        <f t="shared" si="904"/>
        <v>25.368400185026101</v>
      </c>
      <c r="IX114" s="287">
        <f t="shared" si="904"/>
        <v>22.110069694784904</v>
      </c>
      <c r="IY114" s="287">
        <f t="shared" si="904"/>
        <v>16.499264760860353</v>
      </c>
      <c r="IZ114" s="287">
        <f t="shared" si="904"/>
        <v>26.111257873003073</v>
      </c>
      <c r="JA114" s="287">
        <f t="shared" si="904"/>
        <v>70.23493360572013</v>
      </c>
      <c r="JB114" s="287" t="str">
        <f t="shared" si="904"/>
        <v xml:space="preserve"> </v>
      </c>
      <c r="JC114" s="287">
        <f t="shared" si="904"/>
        <v>30.031080031080034</v>
      </c>
      <c r="JD114" s="287">
        <f t="shared" si="904"/>
        <v>38.426988721429289</v>
      </c>
      <c r="JE114" s="287" t="str">
        <f t="shared" si="904"/>
        <v xml:space="preserve"> </v>
      </c>
      <c r="JF114" s="287">
        <f t="shared" si="904"/>
        <v>31.140283926118148</v>
      </c>
      <c r="JG114" s="287">
        <f t="shared" si="904"/>
        <v>7.0815316162185873</v>
      </c>
      <c r="JH114" s="287">
        <f t="shared" ref="JH114:LS114" si="905">IF(JH75&gt;0,IF(JH31&gt;0,JH75/JH31*1000," ")," ")</f>
        <v>46.042028266798908</v>
      </c>
      <c r="JI114" s="287" t="str">
        <f t="shared" si="905"/>
        <v xml:space="preserve"> </v>
      </c>
      <c r="JJ114" s="287">
        <f t="shared" si="905"/>
        <v>55.671848147717434</v>
      </c>
      <c r="JK114" s="287" t="str">
        <f t="shared" si="905"/>
        <v xml:space="preserve"> </v>
      </c>
      <c r="JL114" s="287">
        <f t="shared" si="905"/>
        <v>13.140237083426527</v>
      </c>
      <c r="JM114" s="287" t="str">
        <f t="shared" si="905"/>
        <v xml:space="preserve"> </v>
      </c>
      <c r="JN114" s="287" t="str">
        <f t="shared" si="905"/>
        <v xml:space="preserve"> </v>
      </c>
      <c r="JO114" s="287">
        <f t="shared" si="905"/>
        <v>5.5671537926235217</v>
      </c>
      <c r="JP114" s="287" t="str">
        <f t="shared" si="905"/>
        <v xml:space="preserve"> </v>
      </c>
      <c r="JQ114" s="287">
        <f t="shared" si="905"/>
        <v>12.476422848639015</v>
      </c>
      <c r="JR114" s="287" t="str">
        <f t="shared" si="905"/>
        <v xml:space="preserve"> </v>
      </c>
      <c r="JS114" s="287">
        <f t="shared" si="905"/>
        <v>7.6741797087437309</v>
      </c>
      <c r="JT114" s="287">
        <f t="shared" si="905"/>
        <v>23.054305430543053</v>
      </c>
      <c r="JU114" s="287">
        <f t="shared" si="905"/>
        <v>68.141346688925992</v>
      </c>
      <c r="JV114" s="287" t="str">
        <f t="shared" si="905"/>
        <v xml:space="preserve"> </v>
      </c>
      <c r="JW114" s="287">
        <f t="shared" si="905"/>
        <v>71.098914806037172</v>
      </c>
      <c r="JX114" s="287" t="str">
        <f t="shared" si="905"/>
        <v xml:space="preserve"> </v>
      </c>
      <c r="JY114" s="287">
        <f t="shared" si="905"/>
        <v>38.008923944231675</v>
      </c>
      <c r="JZ114" s="287">
        <f t="shared" si="905"/>
        <v>40.048731863993794</v>
      </c>
      <c r="KA114" s="287">
        <f t="shared" si="905"/>
        <v>30.436821475654966</v>
      </c>
      <c r="KB114" s="287">
        <f t="shared" si="905"/>
        <v>15.631205290549916</v>
      </c>
      <c r="KC114" s="287">
        <f t="shared" si="905"/>
        <v>10.916561163796192</v>
      </c>
      <c r="KD114" s="287" t="str">
        <f t="shared" si="905"/>
        <v xml:space="preserve"> </v>
      </c>
      <c r="KE114" s="287" t="str">
        <f t="shared" si="905"/>
        <v xml:space="preserve"> </v>
      </c>
      <c r="KF114" s="287">
        <f t="shared" si="905"/>
        <v>10.774739583333334</v>
      </c>
      <c r="KG114" s="287">
        <f t="shared" si="905"/>
        <v>12.667049274411742</v>
      </c>
      <c r="KH114" s="287">
        <f t="shared" si="905"/>
        <v>39.33649289099526</v>
      </c>
      <c r="KI114" s="287" t="str">
        <f t="shared" si="905"/>
        <v xml:space="preserve"> </v>
      </c>
      <c r="KJ114" s="287">
        <f t="shared" si="905"/>
        <v>34.863724008546562</v>
      </c>
      <c r="KK114" s="287">
        <f t="shared" si="905"/>
        <v>12.764503892274778</v>
      </c>
      <c r="KL114" s="287">
        <f t="shared" si="905"/>
        <v>55.988077416684611</v>
      </c>
      <c r="KM114" s="287" t="str">
        <f t="shared" si="905"/>
        <v xml:space="preserve"> </v>
      </c>
      <c r="KN114" s="287">
        <f t="shared" si="905"/>
        <v>23.376257332605213</v>
      </c>
      <c r="KO114" s="287" t="str">
        <f t="shared" si="905"/>
        <v xml:space="preserve"> </v>
      </c>
      <c r="KP114" s="287" t="str">
        <f t="shared" si="905"/>
        <v xml:space="preserve"> </v>
      </c>
      <c r="KQ114" s="287" t="str">
        <f t="shared" si="905"/>
        <v xml:space="preserve"> </v>
      </c>
      <c r="KR114" s="287">
        <f t="shared" si="905"/>
        <v>26.466630115137317</v>
      </c>
      <c r="KS114" s="287" t="str">
        <f t="shared" si="905"/>
        <v xml:space="preserve"> </v>
      </c>
      <c r="KT114" s="287">
        <f t="shared" si="905"/>
        <v>23.592980954419001</v>
      </c>
      <c r="KU114" s="287">
        <f t="shared" si="905"/>
        <v>51.456973004580448</v>
      </c>
      <c r="KV114" s="287" t="str">
        <f t="shared" si="905"/>
        <v xml:space="preserve"> </v>
      </c>
      <c r="KW114" s="287" t="str">
        <f t="shared" si="905"/>
        <v xml:space="preserve"> </v>
      </c>
      <c r="KX114" s="287">
        <f t="shared" si="905"/>
        <v>13.928263281153704</v>
      </c>
      <c r="KY114" s="287">
        <f t="shared" si="905"/>
        <v>49.319970181396506</v>
      </c>
      <c r="KZ114" s="287">
        <f t="shared" si="905"/>
        <v>54.284210526315789</v>
      </c>
      <c r="LA114" s="287">
        <f t="shared" si="905"/>
        <v>40.598503740648376</v>
      </c>
      <c r="LB114" s="287">
        <f t="shared" si="905"/>
        <v>3.4939759036144578</v>
      </c>
      <c r="LC114" s="287" t="str">
        <f t="shared" si="905"/>
        <v xml:space="preserve"> </v>
      </c>
      <c r="LD114" s="287">
        <f t="shared" si="905"/>
        <v>31.490220450447687</v>
      </c>
      <c r="LE114" s="287">
        <f t="shared" si="905"/>
        <v>26.137502505512124</v>
      </c>
      <c r="LF114" s="287">
        <f t="shared" si="905"/>
        <v>60.560269673369753</v>
      </c>
      <c r="LG114" s="287">
        <f t="shared" si="905"/>
        <v>38.579023115105592</v>
      </c>
      <c r="LH114" s="287">
        <f t="shared" si="905"/>
        <v>27.530890960329501</v>
      </c>
      <c r="LI114" s="287">
        <f t="shared" si="905"/>
        <v>14.792561889188882</v>
      </c>
      <c r="LJ114" s="287">
        <f t="shared" si="905"/>
        <v>57.692959560692856</v>
      </c>
      <c r="LK114" s="287" t="str">
        <f t="shared" si="905"/>
        <v xml:space="preserve"> </v>
      </c>
      <c r="LL114" s="287">
        <f t="shared" si="905"/>
        <v>11.05337497246375</v>
      </c>
      <c r="LM114" s="287" t="str">
        <f t="shared" si="905"/>
        <v xml:space="preserve"> </v>
      </c>
      <c r="LN114" s="287">
        <f t="shared" si="905"/>
        <v>59.554153581839437</v>
      </c>
      <c r="LO114" s="287">
        <f t="shared" si="905"/>
        <v>27.667912230955839</v>
      </c>
      <c r="LP114" s="287">
        <f t="shared" si="905"/>
        <v>16.393442622950822</v>
      </c>
      <c r="LQ114" s="287">
        <f t="shared" si="905"/>
        <v>76.892230576441108</v>
      </c>
      <c r="LR114" s="287">
        <f t="shared" si="905"/>
        <v>50.91336588894918</v>
      </c>
      <c r="LS114" s="287">
        <f t="shared" si="905"/>
        <v>43.938367761598371</v>
      </c>
      <c r="LT114" s="287">
        <f t="shared" ref="LT114:MP114" si="906">IF(LT75&gt;0,IF(LT31&gt;0,LT75/LT31*1000," ")," ")</f>
        <v>31.674825924986834</v>
      </c>
      <c r="LU114" s="287">
        <f t="shared" si="906"/>
        <v>1.024563057527051</v>
      </c>
      <c r="LV114" s="287">
        <f t="shared" si="906"/>
        <v>27.933580153856386</v>
      </c>
      <c r="LW114" s="287">
        <f t="shared" si="906"/>
        <v>43.069254266652479</v>
      </c>
      <c r="LX114" s="287">
        <f t="shared" si="906"/>
        <v>12.281137024172397</v>
      </c>
      <c r="LY114" s="287" t="str">
        <f t="shared" si="906"/>
        <v xml:space="preserve"> </v>
      </c>
      <c r="LZ114" s="287">
        <f t="shared" si="906"/>
        <v>20.014295925661187</v>
      </c>
      <c r="MA114" s="287">
        <f t="shared" si="906"/>
        <v>65.551210336121983</v>
      </c>
      <c r="MB114" s="287" t="str">
        <f t="shared" si="906"/>
        <v xml:space="preserve"> </v>
      </c>
      <c r="MC114" s="287">
        <f t="shared" si="906"/>
        <v>30.014275517487508</v>
      </c>
      <c r="MD114" s="287" t="str">
        <f t="shared" si="906"/>
        <v xml:space="preserve"> </v>
      </c>
      <c r="ME114" s="287">
        <f t="shared" si="906"/>
        <v>22.166666666666668</v>
      </c>
      <c r="MF114" s="287">
        <f t="shared" si="906"/>
        <v>26.606060606060606</v>
      </c>
      <c r="MG114" s="287" t="str">
        <f t="shared" si="906"/>
        <v xml:space="preserve"> </v>
      </c>
      <c r="MH114" s="287">
        <f t="shared" si="906"/>
        <v>2.1458315628452453</v>
      </c>
      <c r="MI114" s="287">
        <f t="shared" si="906"/>
        <v>30.510537928935555</v>
      </c>
      <c r="MJ114" s="287" t="str">
        <f t="shared" si="906"/>
        <v xml:space="preserve"> </v>
      </c>
      <c r="MK114" s="287">
        <f t="shared" si="906"/>
        <v>56.079589809558144</v>
      </c>
      <c r="ML114" s="287">
        <f t="shared" si="906"/>
        <v>16.47934910018617</v>
      </c>
      <c r="MM114" s="287">
        <f t="shared" si="906"/>
        <v>55.977035062538448</v>
      </c>
      <c r="MN114" s="287">
        <f t="shared" si="906"/>
        <v>15.750197737198667</v>
      </c>
      <c r="MO114" s="287">
        <f t="shared" si="906"/>
        <v>3.4965034965034967</v>
      </c>
      <c r="MP114" s="287">
        <f t="shared" si="906"/>
        <v>25.56657223796034</v>
      </c>
      <c r="MR114" s="348">
        <f t="shared" si="50"/>
        <v>0.94036225172378307</v>
      </c>
      <c r="MS114" s="346">
        <f t="shared" si="51"/>
        <v>87.621178225205071</v>
      </c>
      <c r="MT114" s="286">
        <f t="shared" si="52"/>
        <v>27.484330483250538</v>
      </c>
      <c r="MU114" s="772">
        <f t="shared" si="53"/>
        <v>232</v>
      </c>
    </row>
    <row r="115" spans="1:359" s="99" customFormat="1" ht="29" x14ac:dyDescent="0.35">
      <c r="A115" s="101" t="s">
        <v>281</v>
      </c>
      <c r="B115" s="102"/>
      <c r="C115" s="102" t="s">
        <v>4</v>
      </c>
      <c r="D115" s="70" t="s">
        <v>243</v>
      </c>
      <c r="E115" s="286">
        <f t="shared" si="15"/>
        <v>4.2353275211462691</v>
      </c>
      <c r="F115" s="352"/>
      <c r="G115" s="728">
        <f t="shared" ref="G115:M115" si="907">IF(G76&gt;0,IF(G31&gt;0,G76/G31*1000," ")," ")</f>
        <v>6.1639215077578848</v>
      </c>
      <c r="H115" s="909">
        <f t="shared" ref="H115" si="908">IF(H76&gt;0,IF(H31&gt;0,H76/H31*1000," ")," ")</f>
        <v>3.3830044301248492</v>
      </c>
      <c r="I115" s="858">
        <f t="shared" ref="I115" si="909">IF(I76&gt;0,IF(I31&gt;0,I76/I31*1000," ")," ")</f>
        <v>1.0624169986719787</v>
      </c>
      <c r="J115" s="774" t="str">
        <f t="shared" ref="J115:L115" si="910">IF(J76&gt;0,IF(J31&gt;0,J76/J31*1000," ")," ")</f>
        <v xml:space="preserve"> </v>
      </c>
      <c r="K115" s="774">
        <f t="shared" ref="K115" si="911">IF(K76&gt;0,IF(K31&gt;0,K76/K31*1000," ")," ")</f>
        <v>1.3175230566534915</v>
      </c>
      <c r="L115" s="774">
        <f t="shared" si="910"/>
        <v>4.8657897551064062</v>
      </c>
      <c r="M115" s="728">
        <f t="shared" si="907"/>
        <v>6.7274388084186194</v>
      </c>
      <c r="N115" s="728">
        <f t="shared" ref="N115:Y115" si="912">IF(N76&gt;0,IF(N31&gt;0,N76/N31*1000," ")," ")</f>
        <v>8.015087223008015</v>
      </c>
      <c r="O115" s="774" t="str">
        <f t="shared" ref="O115:Q115" si="913">IF(O76&gt;0,IF(O31&gt;0,O76/O31*1000," ")," ")</f>
        <v xml:space="preserve"> </v>
      </c>
      <c r="P115" s="858" t="str">
        <f t="shared" si="913"/>
        <v xml:space="preserve"> </v>
      </c>
      <c r="Q115" s="858">
        <f t="shared" si="913"/>
        <v>1.1040193203381059</v>
      </c>
      <c r="R115" s="858">
        <f t="shared" ref="R115" si="914">IF(R76&gt;0,IF(R31&gt;0,R76/R31*1000," ")," ")</f>
        <v>5.592841163310962</v>
      </c>
      <c r="S115" s="728" t="str">
        <f t="shared" ref="S115" si="915">IF(S76&gt;0,IF(S31&gt;0,S76/S31*1000," ")," ")</f>
        <v xml:space="preserve"> </v>
      </c>
      <c r="T115" s="728">
        <f t="shared" si="912"/>
        <v>5.9535646813164957</v>
      </c>
      <c r="U115" s="858"/>
      <c r="V115" s="686">
        <f t="shared" si="912"/>
        <v>8.170519334907798</v>
      </c>
      <c r="W115" s="812">
        <f t="shared" ref="W115" si="916">IF(W76&gt;0,IF(W31&gt;0,W76/W31*1000," ")," ")</f>
        <v>3.7196326862722304</v>
      </c>
      <c r="X115" s="671">
        <f t="shared" si="912"/>
        <v>6.6817128942210608</v>
      </c>
      <c r="Y115" s="728">
        <f t="shared" si="912"/>
        <v>1.7072164948453608</v>
      </c>
      <c r="Z115" s="728">
        <f t="shared" ref="Z115:AB115" si="917">IF(Z76&gt;0,IF(Z31&gt;0,Z76/Z31*1000," ")," ")</f>
        <v>8.8724952646794932</v>
      </c>
      <c r="AA115" s="774">
        <f t="shared" si="917"/>
        <v>2.5519731109174657</v>
      </c>
      <c r="AB115" s="909">
        <f t="shared" si="917"/>
        <v>4.7586206896551726</v>
      </c>
      <c r="AC115" s="801">
        <f t="shared" ref="AC115" si="918">IF(AC76&gt;0,IF(AC31&gt;0,AC76/AC31*1000," ")," ")</f>
        <v>9.1374353223704592</v>
      </c>
      <c r="AD115" s="287" t="str">
        <f t="shared" ref="AD115:BQ115" si="919">IF(AD76&gt;0,IF(AD31&gt;0,AD76/AD31*1000," ")," ")</f>
        <v xml:space="preserve"> </v>
      </c>
      <c r="AE115" s="502">
        <f t="shared" ref="AE115:AH115" si="920">IF(AE76&gt;0,IF(AE31&gt;0,AE76/AE31*1000," ")," ")</f>
        <v>0.83745717548534448</v>
      </c>
      <c r="AF115" s="686" t="str">
        <f>IF(AF76&gt;0,IF(AF31&gt;0,AF76/AF31*1000," ")," ")</f>
        <v xml:space="preserve"> </v>
      </c>
      <c r="AG115" s="774" t="str">
        <f t="shared" ref="AG115" si="921">IF(AG76&gt;0,IF(AG31&gt;0,AG76/AG31*1000," ")," ")</f>
        <v xml:space="preserve"> </v>
      </c>
      <c r="AH115" s="658">
        <f t="shared" si="920"/>
        <v>1.1920446703055398</v>
      </c>
      <c r="AI115" s="427" t="str">
        <f t="shared" ref="AI115:AJ115" si="922">IF(AI76&gt;0,IF(AI31&gt;0,AI76/AI31*1000," ")," ")</f>
        <v xml:space="preserve"> </v>
      </c>
      <c r="AJ115" s="502">
        <f t="shared" si="922"/>
        <v>0.9089936905143835</v>
      </c>
      <c r="AK115" s="728">
        <f>IF(AK76&gt;0,IF(AK31&gt;0,AK76/AK31*1000," ")," ")</f>
        <v>8.0876457863766316</v>
      </c>
      <c r="AL115" s="287">
        <f t="shared" si="919"/>
        <v>1.4465436373997282</v>
      </c>
      <c r="AM115" s="427" t="str">
        <f t="shared" ref="AM115:AR115" si="923">IF(AM76&gt;0,IF(AM31&gt;0,AM76/AM31*1000," ")," ")</f>
        <v xml:space="preserve"> </v>
      </c>
      <c r="AN115" s="502">
        <f t="shared" si="923"/>
        <v>7.1695564219766066</v>
      </c>
      <c r="AO115" s="588" t="str">
        <f t="shared" ref="AO115:AP115" si="924">IF(AO76&gt;0,IF(AO31&gt;0,AO76/AO31*1000," ")," ")</f>
        <v xml:space="preserve"> </v>
      </c>
      <c r="AP115" s="858">
        <f t="shared" si="924"/>
        <v>3.2607206466639269</v>
      </c>
      <c r="AQ115" s="427">
        <f t="shared" ref="AQ115" si="925">IF(AQ76&gt;0,IF(AQ31&gt;0,AQ76/AQ31*1000," ")," ")</f>
        <v>2.4557704176095454</v>
      </c>
      <c r="AR115" s="427">
        <f t="shared" si="923"/>
        <v>3.2241468015777741</v>
      </c>
      <c r="AS115" s="564">
        <f>IF(AS76&gt;0,IF(AS31&gt;0,AS76/AS31*1000," ")," ")</f>
        <v>1.1385199240986716</v>
      </c>
      <c r="AT115" s="427" t="str">
        <f t="shared" ref="AT115:AU115" si="926">IF(AT76&gt;0,IF(AT31&gt;0,AT76/AT31*1000," ")," ")</f>
        <v xml:space="preserve"> </v>
      </c>
      <c r="AU115" s="642">
        <f t="shared" si="926"/>
        <v>16.607951685958732</v>
      </c>
      <c r="AV115" s="564">
        <f t="shared" ref="AV115:AX115" si="927">IF(AV76&gt;0,IF(AV31&gt;0,AV76/AV31*1000," ")," ")</f>
        <v>7.7728820721885254</v>
      </c>
      <c r="AW115" s="728">
        <f t="shared" si="927"/>
        <v>1.5176620672463599</v>
      </c>
      <c r="AX115" s="728">
        <f t="shared" si="927"/>
        <v>7.7779647954076347</v>
      </c>
      <c r="AY115" s="459">
        <f t="shared" si="919"/>
        <v>7.0998116760828625</v>
      </c>
      <c r="AZ115" s="537">
        <f t="shared" ref="AZ115" si="928">IF(AZ76&gt;0,IF(AZ31&gt;0,AZ76/AZ31*1000," ")," ")</f>
        <v>4.5958048550553849</v>
      </c>
      <c r="BA115" s="287">
        <f t="shared" si="919"/>
        <v>0.77299665034784848</v>
      </c>
      <c r="BB115" s="287">
        <f t="shared" si="919"/>
        <v>1.4777479623404515</v>
      </c>
      <c r="BC115" s="427">
        <f t="shared" ref="BC115:BF115" si="929">IF(BC76&gt;0,IF(BC31&gt;0,BC76/BC31*1000," ")," ")</f>
        <v>4.1140170437848962</v>
      </c>
      <c r="BD115" s="671">
        <f t="shared" ref="BD115" si="930">IF(BD76&gt;0,IF(BD31&gt;0,BD76/BD31*1000," ")," ")</f>
        <v>2.1073509359117391</v>
      </c>
      <c r="BE115" s="502">
        <f t="shared" si="929"/>
        <v>8.2148847659155386</v>
      </c>
      <c r="BF115" s="774" t="str">
        <f t="shared" si="929"/>
        <v xml:space="preserve"> </v>
      </c>
      <c r="BG115" s="287">
        <f t="shared" si="919"/>
        <v>4.814286114143365</v>
      </c>
      <c r="BH115" s="287" t="str">
        <f t="shared" si="919"/>
        <v xml:space="preserve"> </v>
      </c>
      <c r="BI115" s="287" t="str">
        <f t="shared" si="919"/>
        <v xml:space="preserve"> </v>
      </c>
      <c r="BJ115" s="287" t="str">
        <f t="shared" si="919"/>
        <v xml:space="preserve"> </v>
      </c>
      <c r="BK115" s="287">
        <f t="shared" si="919"/>
        <v>7.6351331371602003</v>
      </c>
      <c r="BL115" s="287" t="str">
        <f t="shared" si="919"/>
        <v xml:space="preserve"> </v>
      </c>
      <c r="BM115" s="287" t="str">
        <f t="shared" si="919"/>
        <v xml:space="preserve"> </v>
      </c>
      <c r="BN115" s="287">
        <f t="shared" si="919"/>
        <v>0.77840028079279533</v>
      </c>
      <c r="BO115" s="287">
        <f t="shared" si="919"/>
        <v>5.6100964936596904</v>
      </c>
      <c r="BP115" s="858">
        <f t="shared" si="919"/>
        <v>2.1805309734513272</v>
      </c>
      <c r="BQ115" s="287" t="str">
        <f t="shared" si="919"/>
        <v xml:space="preserve"> </v>
      </c>
      <c r="BR115" s="427">
        <f t="shared" ref="BR115" si="931">IF(BR76&gt;0,IF(BR31&gt;0,BR76/BR31*1000," ")," ")</f>
        <v>1.4290425414971968</v>
      </c>
      <c r="BS115" s="287">
        <f t="shared" ref="BS115:EH115" si="932">IF(BS76&gt;0,IF(BS31&gt;0,BS76/BS31*1000," ")," ")</f>
        <v>3.4660793587753185</v>
      </c>
      <c r="BT115" s="287" t="str">
        <f t="shared" si="932"/>
        <v xml:space="preserve"> </v>
      </c>
      <c r="BU115" s="287" t="str">
        <f t="shared" si="932"/>
        <v xml:space="preserve"> </v>
      </c>
      <c r="BV115" s="427" t="str">
        <f t="shared" ref="BV115" si="933">IF(BV76&gt;0,IF(BV31&gt;0,BV76/BV31*1000," ")," ")</f>
        <v xml:space="preserve"> </v>
      </c>
      <c r="BW115" s="287" t="str">
        <f t="shared" si="932"/>
        <v xml:space="preserve"> </v>
      </c>
      <c r="BX115" s="287" t="str">
        <f t="shared" si="932"/>
        <v xml:space="preserve"> </v>
      </c>
      <c r="BY115" s="287">
        <f t="shared" si="932"/>
        <v>1.3838305255113634</v>
      </c>
      <c r="BZ115" s="287" t="str">
        <f t="shared" si="932"/>
        <v xml:space="preserve"> </v>
      </c>
      <c r="CA115" s="287">
        <f t="shared" si="932"/>
        <v>1.3719557858790403</v>
      </c>
      <c r="CB115" s="287">
        <f t="shared" si="932"/>
        <v>5.3300202000287245</v>
      </c>
      <c r="CC115" s="287" t="str">
        <f t="shared" si="932"/>
        <v xml:space="preserve"> </v>
      </c>
      <c r="CD115" s="287" t="str">
        <f t="shared" si="932"/>
        <v xml:space="preserve"> </v>
      </c>
      <c r="CE115" s="287" t="str">
        <f t="shared" si="932"/>
        <v xml:space="preserve"> </v>
      </c>
      <c r="CF115" s="564">
        <f>IF(CF76&gt;0,IF(CF31&gt;0,CF76/CF31*1000," ")," ")</f>
        <v>7.6664363916054556</v>
      </c>
      <c r="CG115" s="287" t="str">
        <f t="shared" si="932"/>
        <v xml:space="preserve"> </v>
      </c>
      <c r="CH115" s="287">
        <f t="shared" si="932"/>
        <v>7.717041800643087</v>
      </c>
      <c r="CI115" s="427">
        <f t="shared" si="932"/>
        <v>6.3620979218215155</v>
      </c>
      <c r="CJ115" s="287">
        <f t="shared" si="932"/>
        <v>6.8001564082682853</v>
      </c>
      <c r="CK115" s="287" t="str">
        <f t="shared" si="932"/>
        <v xml:space="preserve"> </v>
      </c>
      <c r="CL115" s="287">
        <f t="shared" si="932"/>
        <v>1.8662466907899458</v>
      </c>
      <c r="CM115" s="287">
        <f t="shared" si="932"/>
        <v>2.6896622523354892</v>
      </c>
      <c r="CN115" s="287" t="str">
        <f t="shared" si="932"/>
        <v xml:space="preserve"> </v>
      </c>
      <c r="CO115" s="287">
        <f t="shared" si="932"/>
        <v>3.2380862120709537</v>
      </c>
      <c r="CP115" s="287" t="str">
        <f t="shared" si="932"/>
        <v xml:space="preserve"> </v>
      </c>
      <c r="CQ115" s="499">
        <f t="shared" ref="CQ115" si="934">IF(CQ76&gt;0,IF(CQ31&gt;0,CQ76/CQ31*1000," ")," ")</f>
        <v>8.1711428320780009</v>
      </c>
      <c r="CR115" s="287" t="str">
        <f t="shared" si="932"/>
        <v xml:space="preserve"> </v>
      </c>
      <c r="CS115" s="287">
        <f t="shared" si="932"/>
        <v>0.21953896816684962</v>
      </c>
      <c r="CT115" s="287">
        <f t="shared" si="932"/>
        <v>4.3106043999720569</v>
      </c>
      <c r="CU115" s="287" t="str">
        <f t="shared" si="932"/>
        <v xml:space="preserve"> </v>
      </c>
      <c r="CV115" s="774" t="str">
        <f t="shared" si="932"/>
        <v xml:space="preserve"> </v>
      </c>
      <c r="CW115" s="287">
        <f t="shared" si="932"/>
        <v>4.9269599792549057</v>
      </c>
      <c r="CX115" s="287">
        <f t="shared" si="932"/>
        <v>4.0173498295427263</v>
      </c>
      <c r="CY115" s="287" t="str">
        <f t="shared" si="932"/>
        <v xml:space="preserve"> </v>
      </c>
      <c r="CZ115" s="287">
        <f t="shared" si="932"/>
        <v>1.3885382479171926</v>
      </c>
      <c r="DA115" s="287" t="str">
        <f t="shared" si="932"/>
        <v xml:space="preserve"> </v>
      </c>
      <c r="DB115" s="287">
        <f t="shared" si="932"/>
        <v>5.0709168994000962</v>
      </c>
      <c r="DC115" s="287">
        <f t="shared" si="932"/>
        <v>7.2367407630957654</v>
      </c>
      <c r="DD115" s="287" t="str">
        <f t="shared" si="932"/>
        <v xml:space="preserve"> </v>
      </c>
      <c r="DE115" s="287">
        <f t="shared" si="932"/>
        <v>5.6977559607293129</v>
      </c>
      <c r="DF115" s="287" t="str">
        <f t="shared" si="932"/>
        <v xml:space="preserve"> </v>
      </c>
      <c r="DG115" s="858">
        <f t="shared" ref="DG115" si="935">IF(DG76&gt;0,IF(DG31&gt;0,DG76/DG31*1000," ")," ")</f>
        <v>2.2028038337539573</v>
      </c>
      <c r="DH115" s="287">
        <f t="shared" si="932"/>
        <v>5.8454989657963372</v>
      </c>
      <c r="DI115" s="287">
        <f t="shared" si="932"/>
        <v>1.02185778730404</v>
      </c>
      <c r="DJ115" s="287" t="str">
        <f t="shared" si="932"/>
        <v xml:space="preserve"> </v>
      </c>
      <c r="DK115" s="287">
        <f t="shared" si="932"/>
        <v>1.7465862178469354</v>
      </c>
      <c r="DL115" s="287">
        <f t="shared" si="932"/>
        <v>3.6418299032977934</v>
      </c>
      <c r="DM115" s="287">
        <f t="shared" si="932"/>
        <v>12.922245633113572</v>
      </c>
      <c r="DN115" s="287">
        <f t="shared" si="932"/>
        <v>1.9890601690701142</v>
      </c>
      <c r="DO115" s="287" t="str">
        <f t="shared" si="932"/>
        <v xml:space="preserve"> </v>
      </c>
      <c r="DP115" s="287">
        <f t="shared" si="932"/>
        <v>0.37933138719839032</v>
      </c>
      <c r="DQ115" s="287" t="str">
        <f t="shared" si="932"/>
        <v xml:space="preserve"> </v>
      </c>
      <c r="DR115" s="287">
        <f t="shared" si="932"/>
        <v>16.778523489932887</v>
      </c>
      <c r="DS115" s="287">
        <f t="shared" si="932"/>
        <v>1.0874542124542126</v>
      </c>
      <c r="DT115" s="287">
        <f t="shared" si="932"/>
        <v>0.29029369074457245</v>
      </c>
      <c r="DU115" s="287">
        <f t="shared" si="932"/>
        <v>4.7193936347452734</v>
      </c>
      <c r="DV115" s="287">
        <f t="shared" si="932"/>
        <v>4.3112325575182888</v>
      </c>
      <c r="DW115" s="287">
        <f t="shared" si="932"/>
        <v>1.2660344456918997</v>
      </c>
      <c r="DX115" s="287">
        <f t="shared" si="932"/>
        <v>2.5342832202292116</v>
      </c>
      <c r="DY115" s="287" t="str">
        <f t="shared" si="932"/>
        <v xml:space="preserve"> </v>
      </c>
      <c r="DZ115" s="287" t="str">
        <f t="shared" si="932"/>
        <v xml:space="preserve"> </v>
      </c>
      <c r="EA115" s="287">
        <f t="shared" si="932"/>
        <v>1.2122681537156019</v>
      </c>
      <c r="EB115" s="287">
        <f t="shared" si="932"/>
        <v>2.0322538350596564</v>
      </c>
      <c r="EC115" s="287">
        <f t="shared" si="932"/>
        <v>0.7073844030365769</v>
      </c>
      <c r="ED115" s="287">
        <f t="shared" si="932"/>
        <v>7.7850500594198619</v>
      </c>
      <c r="EE115" s="287">
        <f t="shared" si="932"/>
        <v>0.44376173408431474</v>
      </c>
      <c r="EF115" s="287" t="str">
        <f t="shared" si="932"/>
        <v xml:space="preserve"> </v>
      </c>
      <c r="EG115" s="287" t="str">
        <f t="shared" si="932"/>
        <v xml:space="preserve"> </v>
      </c>
      <c r="EH115" s="287" t="str">
        <f t="shared" si="932"/>
        <v xml:space="preserve"> </v>
      </c>
      <c r="EI115" s="287">
        <f t="shared" ref="EI115:GU115" si="936">IF(EI76&gt;0,IF(EI31&gt;0,EI76/EI31*1000," ")," ")</f>
        <v>2.6734859932581654</v>
      </c>
      <c r="EJ115" s="287" t="str">
        <f t="shared" si="936"/>
        <v xml:space="preserve"> </v>
      </c>
      <c r="EK115" s="287">
        <f t="shared" si="936"/>
        <v>6.0110954080947678</v>
      </c>
      <c r="EL115" s="287">
        <f t="shared" si="936"/>
        <v>1.6836657834805804</v>
      </c>
      <c r="EM115" s="287" t="str">
        <f t="shared" si="936"/>
        <v xml:space="preserve"> </v>
      </c>
      <c r="EN115" s="287" t="str">
        <f t="shared" si="936"/>
        <v xml:space="preserve"> </v>
      </c>
      <c r="EO115" s="287" t="str">
        <f t="shared" si="936"/>
        <v xml:space="preserve"> </v>
      </c>
      <c r="EP115" s="287" t="str">
        <f t="shared" si="936"/>
        <v xml:space="preserve"> </v>
      </c>
      <c r="EQ115" s="287" t="str">
        <f t="shared" si="936"/>
        <v xml:space="preserve"> </v>
      </c>
      <c r="ER115" s="287">
        <f t="shared" si="936"/>
        <v>7.3349759148123264</v>
      </c>
      <c r="ES115" s="287">
        <f t="shared" si="936"/>
        <v>0.86002270459940144</v>
      </c>
      <c r="ET115" s="287" t="str">
        <f t="shared" si="936"/>
        <v xml:space="preserve"> </v>
      </c>
      <c r="EU115" s="287">
        <f t="shared" si="936"/>
        <v>0.3541076487252125</v>
      </c>
      <c r="EV115" s="287">
        <f t="shared" si="936"/>
        <v>0.90711891145730628</v>
      </c>
      <c r="EW115" s="287">
        <f t="shared" si="936"/>
        <v>4.1504170892159014</v>
      </c>
      <c r="EX115" s="287">
        <f t="shared" si="936"/>
        <v>1.2027904738994466</v>
      </c>
      <c r="EY115" s="287" t="str">
        <f t="shared" si="936"/>
        <v xml:space="preserve"> </v>
      </c>
      <c r="EZ115" s="774" t="str">
        <f t="shared" ref="EZ115" si="937">IF(EZ76&gt;0,IF(EZ31&gt;0,EZ76/EZ31*1000," ")," ")</f>
        <v xml:space="preserve"> </v>
      </c>
      <c r="FA115" s="287">
        <f t="shared" si="936"/>
        <v>6.1082778690177779</v>
      </c>
      <c r="FB115" s="287">
        <f t="shared" si="936"/>
        <v>3.3502472027062193</v>
      </c>
      <c r="FC115" s="287" t="str">
        <f t="shared" si="936"/>
        <v xml:space="preserve"> </v>
      </c>
      <c r="FD115" s="287" t="str">
        <f t="shared" si="936"/>
        <v xml:space="preserve"> </v>
      </c>
      <c r="FE115" s="287">
        <f t="shared" si="936"/>
        <v>1.0729613733905579</v>
      </c>
      <c r="FF115" s="287" t="str">
        <f t="shared" si="936"/>
        <v xml:space="preserve"> </v>
      </c>
      <c r="FG115" s="287">
        <f t="shared" si="936"/>
        <v>3.3821487293514285</v>
      </c>
      <c r="FH115" s="287">
        <f t="shared" si="936"/>
        <v>7.2822154079002344</v>
      </c>
      <c r="FI115" s="287" t="str">
        <f t="shared" si="936"/>
        <v xml:space="preserve"> </v>
      </c>
      <c r="FJ115" s="287">
        <f t="shared" si="936"/>
        <v>3.5501402524544177</v>
      </c>
      <c r="FK115" s="287" t="str">
        <f t="shared" si="936"/>
        <v xml:space="preserve"> </v>
      </c>
      <c r="FL115" s="287" t="str">
        <f t="shared" si="936"/>
        <v xml:space="preserve"> </v>
      </c>
      <c r="FM115" s="287">
        <f t="shared" si="936"/>
        <v>2.0288776924897709</v>
      </c>
      <c r="FN115" s="287">
        <f t="shared" si="936"/>
        <v>1.7117117117117118</v>
      </c>
      <c r="FO115" s="287">
        <f t="shared" si="936"/>
        <v>7.8405540269551839</v>
      </c>
      <c r="FP115" s="287">
        <f t="shared" si="936"/>
        <v>3.334534967555876</v>
      </c>
      <c r="FQ115" s="287">
        <f t="shared" si="936"/>
        <v>0.54831393465094835</v>
      </c>
      <c r="FR115" s="287">
        <f t="shared" si="936"/>
        <v>1.4290425414971968</v>
      </c>
      <c r="FS115" s="287">
        <f t="shared" si="936"/>
        <v>4.1781662066850664</v>
      </c>
      <c r="FT115" s="287">
        <f t="shared" si="936"/>
        <v>1.6202531645569622</v>
      </c>
      <c r="FU115" s="287" t="str">
        <f t="shared" si="936"/>
        <v xml:space="preserve"> </v>
      </c>
      <c r="FV115" s="287">
        <f t="shared" si="936"/>
        <v>3.9207785767418799</v>
      </c>
      <c r="FW115" s="287">
        <f t="shared" si="936"/>
        <v>1.4917951268025857</v>
      </c>
      <c r="FX115" s="287" t="str">
        <f t="shared" si="936"/>
        <v xml:space="preserve"> </v>
      </c>
      <c r="FY115" s="287">
        <f t="shared" si="936"/>
        <v>0.37061370259934973</v>
      </c>
      <c r="FZ115" s="287" t="str">
        <f t="shared" si="936"/>
        <v xml:space="preserve"> </v>
      </c>
      <c r="GA115" s="287">
        <f t="shared" si="936"/>
        <v>2.7682609291489655</v>
      </c>
      <c r="GB115" s="287" t="str">
        <f t="shared" si="936"/>
        <v xml:space="preserve"> </v>
      </c>
      <c r="GC115" s="287">
        <f t="shared" si="936"/>
        <v>2.361421824509073</v>
      </c>
      <c r="GD115" s="287" t="str">
        <f t="shared" si="936"/>
        <v xml:space="preserve"> </v>
      </c>
      <c r="GE115" s="287">
        <f t="shared" si="936"/>
        <v>4.4702538251426791</v>
      </c>
      <c r="GF115" s="287">
        <f t="shared" si="936"/>
        <v>6.0988164268953806</v>
      </c>
      <c r="GG115" s="287">
        <f t="shared" si="936"/>
        <v>1.027160021976447</v>
      </c>
      <c r="GH115" s="287">
        <f t="shared" si="936"/>
        <v>33.433853415497573</v>
      </c>
      <c r="GI115" s="287">
        <f t="shared" si="936"/>
        <v>0.84541062801932376</v>
      </c>
      <c r="GJ115" s="287">
        <f t="shared" si="936"/>
        <v>8.0188595578904263</v>
      </c>
      <c r="GK115" s="287" t="str">
        <f t="shared" si="936"/>
        <v xml:space="preserve"> </v>
      </c>
      <c r="GL115" s="287">
        <f t="shared" si="936"/>
        <v>0.39255845707458614</v>
      </c>
      <c r="GM115" s="287" t="str">
        <f t="shared" si="936"/>
        <v xml:space="preserve"> </v>
      </c>
      <c r="GN115" s="287" t="str">
        <f t="shared" si="936"/>
        <v xml:space="preserve"> </v>
      </c>
      <c r="GO115" s="287">
        <f t="shared" si="936"/>
        <v>4.0857355945393818</v>
      </c>
      <c r="GP115" s="287">
        <f t="shared" si="936"/>
        <v>2.6734859932581654</v>
      </c>
      <c r="GQ115" s="287" t="str">
        <f t="shared" si="936"/>
        <v xml:space="preserve"> </v>
      </c>
      <c r="GR115" s="287">
        <f t="shared" si="936"/>
        <v>6.0964395725496505</v>
      </c>
      <c r="GS115" s="287">
        <f t="shared" si="936"/>
        <v>6.5699156697391645</v>
      </c>
      <c r="GT115" s="287" t="str">
        <f t="shared" si="936"/>
        <v xml:space="preserve"> </v>
      </c>
      <c r="GU115" s="287">
        <f t="shared" si="936"/>
        <v>1.3450834879406308</v>
      </c>
      <c r="GV115" s="287" t="str">
        <f t="shared" ref="GV115:JG115" si="938">IF(GV76&gt;0,IF(GV31&gt;0,GV76/GV31*1000," ")," ")</f>
        <v xml:space="preserve"> </v>
      </c>
      <c r="GW115" s="287">
        <f t="shared" si="938"/>
        <v>3.906662443247809</v>
      </c>
      <c r="GX115" s="287">
        <f t="shared" si="938"/>
        <v>1.1955055453686279</v>
      </c>
      <c r="GY115" s="287" t="str">
        <f t="shared" si="938"/>
        <v xml:space="preserve"> </v>
      </c>
      <c r="GZ115" s="287" t="str">
        <f t="shared" si="938"/>
        <v xml:space="preserve"> </v>
      </c>
      <c r="HA115" s="287" t="str">
        <f t="shared" si="938"/>
        <v xml:space="preserve"> </v>
      </c>
      <c r="HB115" s="287" t="str">
        <f t="shared" si="938"/>
        <v xml:space="preserve"> </v>
      </c>
      <c r="HC115" s="287" t="str">
        <f t="shared" si="938"/>
        <v xml:space="preserve"> </v>
      </c>
      <c r="HD115" s="287">
        <f t="shared" si="938"/>
        <v>6.123367619362984</v>
      </c>
      <c r="HE115" s="287" t="str">
        <f t="shared" si="938"/>
        <v xml:space="preserve"> </v>
      </c>
      <c r="HF115" s="287">
        <f t="shared" si="938"/>
        <v>0.82633246109351322</v>
      </c>
      <c r="HG115" s="287" t="str">
        <f t="shared" si="938"/>
        <v xml:space="preserve"> </v>
      </c>
      <c r="HH115" s="287">
        <f t="shared" si="938"/>
        <v>1.41643059490085</v>
      </c>
      <c r="HI115" s="287">
        <f t="shared" si="938"/>
        <v>0.41679530719357827</v>
      </c>
      <c r="HJ115" s="287">
        <f t="shared" si="938"/>
        <v>0.90711891145730628</v>
      </c>
      <c r="HK115" s="287">
        <f t="shared" si="938"/>
        <v>0.96518671370565134</v>
      </c>
      <c r="HL115" s="287">
        <f t="shared" si="938"/>
        <v>4.356181934657271</v>
      </c>
      <c r="HM115" s="287" t="str">
        <f t="shared" si="938"/>
        <v xml:space="preserve"> </v>
      </c>
      <c r="HN115" s="287">
        <f t="shared" si="938"/>
        <v>3.5026269702276709</v>
      </c>
      <c r="HO115" s="287">
        <f t="shared" si="938"/>
        <v>1.7972430640376897</v>
      </c>
      <c r="HP115" s="287">
        <f t="shared" si="938"/>
        <v>3.8083629820373415</v>
      </c>
      <c r="HQ115" s="287">
        <f t="shared" si="938"/>
        <v>0.49928673323823114</v>
      </c>
      <c r="HR115" s="287">
        <f t="shared" si="938"/>
        <v>0.94625283875851629</v>
      </c>
      <c r="HS115" s="287">
        <f t="shared" si="938"/>
        <v>3.8621447450479613</v>
      </c>
      <c r="HT115" s="287">
        <f t="shared" si="938"/>
        <v>2.3646183038972413</v>
      </c>
      <c r="HU115" s="287">
        <f t="shared" si="938"/>
        <v>1.2360939431396785</v>
      </c>
      <c r="HV115" s="287">
        <f t="shared" si="938"/>
        <v>5.0776661010311974</v>
      </c>
      <c r="HW115" s="287">
        <f t="shared" si="938"/>
        <v>5</v>
      </c>
      <c r="HX115" s="287" t="str">
        <f t="shared" si="938"/>
        <v xml:space="preserve"> </v>
      </c>
      <c r="HY115" s="287">
        <f t="shared" si="938"/>
        <v>4.7921071176885128</v>
      </c>
      <c r="HZ115" s="287">
        <f t="shared" si="938"/>
        <v>9.6758587324625056E-2</v>
      </c>
      <c r="IA115" s="287" t="str">
        <f t="shared" si="938"/>
        <v xml:space="preserve"> </v>
      </c>
      <c r="IB115" s="287">
        <f t="shared" si="938"/>
        <v>4.6126928582789883</v>
      </c>
      <c r="IC115" s="287" t="str">
        <f t="shared" si="938"/>
        <v xml:space="preserve"> </v>
      </c>
      <c r="ID115" s="287">
        <f t="shared" si="938"/>
        <v>0.81560951126168513</v>
      </c>
      <c r="IE115" s="287" t="str">
        <f t="shared" si="938"/>
        <v xml:space="preserve"> </v>
      </c>
      <c r="IF115" s="287">
        <f t="shared" si="938"/>
        <v>4.0978539256380824</v>
      </c>
      <c r="IG115" s="287">
        <f t="shared" si="938"/>
        <v>1.3919581587132455</v>
      </c>
      <c r="IH115" s="287">
        <f t="shared" si="938"/>
        <v>1.8212270517261004</v>
      </c>
      <c r="II115" s="287">
        <f t="shared" si="938"/>
        <v>1.1775921045253182</v>
      </c>
      <c r="IJ115" s="287">
        <f t="shared" si="938"/>
        <v>2.8695280542157637</v>
      </c>
      <c r="IK115" s="287">
        <f t="shared" si="938"/>
        <v>8.307899070830258</v>
      </c>
      <c r="IL115" s="287">
        <f t="shared" si="938"/>
        <v>5.994056313907218</v>
      </c>
      <c r="IM115" s="287" t="str">
        <f t="shared" si="938"/>
        <v xml:space="preserve"> </v>
      </c>
      <c r="IN115" s="287">
        <f t="shared" si="938"/>
        <v>7.6611086074808474</v>
      </c>
      <c r="IO115" s="287">
        <f t="shared" si="938"/>
        <v>4.2765188255003972</v>
      </c>
      <c r="IP115" s="287" t="str">
        <f t="shared" si="938"/>
        <v xml:space="preserve"> </v>
      </c>
      <c r="IQ115" s="287">
        <f t="shared" si="938"/>
        <v>1.2264651286130999</v>
      </c>
      <c r="IR115" s="287">
        <f t="shared" si="938"/>
        <v>0.25637439985083671</v>
      </c>
      <c r="IS115" s="287">
        <f t="shared" si="938"/>
        <v>0.31288458730522933</v>
      </c>
      <c r="IT115" s="287">
        <f t="shared" si="938"/>
        <v>3.2563461030715262</v>
      </c>
      <c r="IU115" s="287" t="str">
        <f t="shared" si="938"/>
        <v xml:space="preserve"> </v>
      </c>
      <c r="IV115" s="287">
        <f t="shared" si="938"/>
        <v>2.2016732716864817</v>
      </c>
      <c r="IW115" s="287">
        <f t="shared" si="938"/>
        <v>1.975814445252098</v>
      </c>
      <c r="IX115" s="287">
        <f t="shared" si="938"/>
        <v>6.3386205239125211</v>
      </c>
      <c r="IY115" s="287">
        <f t="shared" si="938"/>
        <v>0.64800737731475722</v>
      </c>
      <c r="IZ115" s="287">
        <f t="shared" si="938"/>
        <v>1.2513382367253869</v>
      </c>
      <c r="JA115" s="287">
        <f t="shared" si="938"/>
        <v>41.22574055158325</v>
      </c>
      <c r="JB115" s="287" t="str">
        <f t="shared" si="938"/>
        <v xml:space="preserve"> </v>
      </c>
      <c r="JC115" s="287">
        <f t="shared" si="938"/>
        <v>4.5843045843045847</v>
      </c>
      <c r="JD115" s="287">
        <f t="shared" si="938"/>
        <v>1.7965864856772134</v>
      </c>
      <c r="JE115" s="287" t="str">
        <f t="shared" si="938"/>
        <v xml:space="preserve"> </v>
      </c>
      <c r="JF115" s="287">
        <f t="shared" si="938"/>
        <v>2.2388439424006514</v>
      </c>
      <c r="JG115" s="287">
        <f t="shared" si="938"/>
        <v>0.31334210691232689</v>
      </c>
      <c r="JH115" s="287">
        <f t="shared" ref="JH115:LS115" si="939">IF(JH76&gt;0,IF(JH31&gt;0,JH76/JH31*1000," ")," ")</f>
        <v>4.4941730721547239</v>
      </c>
      <c r="JI115" s="287" t="str">
        <f t="shared" si="939"/>
        <v xml:space="preserve"> </v>
      </c>
      <c r="JJ115" s="287">
        <f t="shared" si="939"/>
        <v>12.626360515649969</v>
      </c>
      <c r="JK115" s="287" t="str">
        <f t="shared" si="939"/>
        <v xml:space="preserve"> </v>
      </c>
      <c r="JL115" s="287">
        <f t="shared" si="939"/>
        <v>1.2301498546186536</v>
      </c>
      <c r="JM115" s="287" t="str">
        <f t="shared" si="939"/>
        <v xml:space="preserve"> </v>
      </c>
      <c r="JN115" s="287" t="str">
        <f t="shared" si="939"/>
        <v xml:space="preserve"> </v>
      </c>
      <c r="JO115" s="287">
        <f t="shared" si="939"/>
        <v>1.9137091162143354</v>
      </c>
      <c r="JP115" s="287" t="str">
        <f t="shared" si="939"/>
        <v xml:space="preserve"> </v>
      </c>
      <c r="JQ115" s="287">
        <f t="shared" si="939"/>
        <v>0.29417363166000454</v>
      </c>
      <c r="JR115" s="287" t="str">
        <f t="shared" si="939"/>
        <v xml:space="preserve"> </v>
      </c>
      <c r="JS115" s="287">
        <f t="shared" si="939"/>
        <v>0.99703909601788632</v>
      </c>
      <c r="JT115" s="287">
        <f t="shared" si="939"/>
        <v>3.8163816381638163</v>
      </c>
      <c r="JU115" s="287">
        <f t="shared" si="939"/>
        <v>3.005008347245409</v>
      </c>
      <c r="JV115" s="287" t="str">
        <f t="shared" si="939"/>
        <v xml:space="preserve"> </v>
      </c>
      <c r="JW115" s="287">
        <f t="shared" si="939"/>
        <v>2.9936385181489333</v>
      </c>
      <c r="JX115" s="287" t="str">
        <f t="shared" si="939"/>
        <v xml:space="preserve"> </v>
      </c>
      <c r="JY115" s="287">
        <f t="shared" si="939"/>
        <v>2.9957149899510824</v>
      </c>
      <c r="JZ115" s="287">
        <f t="shared" si="939"/>
        <v>1.2625982943847602</v>
      </c>
      <c r="KA115" s="287">
        <f t="shared" si="939"/>
        <v>4.0479202979977176</v>
      </c>
      <c r="KB115" s="287">
        <f t="shared" si="939"/>
        <v>2.4511440408948548</v>
      </c>
      <c r="KC115" s="287">
        <f t="shared" si="939"/>
        <v>0.93161025249026586</v>
      </c>
      <c r="KD115" s="287" t="str">
        <f t="shared" si="939"/>
        <v xml:space="preserve"> </v>
      </c>
      <c r="KE115" s="287" t="str">
        <f t="shared" si="939"/>
        <v xml:space="preserve"> </v>
      </c>
      <c r="KF115" s="287">
        <f t="shared" si="939"/>
        <v>9.765625E-2</v>
      </c>
      <c r="KG115" s="287">
        <f t="shared" si="939"/>
        <v>0.90186111338853814</v>
      </c>
      <c r="KH115" s="287">
        <f t="shared" si="939"/>
        <v>8.029790115098173</v>
      </c>
      <c r="KI115" s="287" t="str">
        <f t="shared" si="939"/>
        <v xml:space="preserve"> </v>
      </c>
      <c r="KJ115" s="287">
        <f t="shared" si="939"/>
        <v>6.8789410599822816</v>
      </c>
      <c r="KK115" s="287">
        <f t="shared" si="939"/>
        <v>0.66519245635798141</v>
      </c>
      <c r="KL115" s="287">
        <f t="shared" si="939"/>
        <v>8.8251148616736685</v>
      </c>
      <c r="KM115" s="287" t="str">
        <f t="shared" si="939"/>
        <v xml:space="preserve"> </v>
      </c>
      <c r="KN115" s="287">
        <f t="shared" si="939"/>
        <v>0.29946976236193562</v>
      </c>
      <c r="KO115" s="287" t="str">
        <f t="shared" si="939"/>
        <v xml:space="preserve"> </v>
      </c>
      <c r="KP115" s="287" t="str">
        <f t="shared" si="939"/>
        <v xml:space="preserve"> </v>
      </c>
      <c r="KQ115" s="287">
        <f t="shared" si="939"/>
        <v>61.412620098675667</v>
      </c>
      <c r="KR115" s="287">
        <f t="shared" si="939"/>
        <v>1.8815730449085382</v>
      </c>
      <c r="KS115" s="287" t="str">
        <f t="shared" si="939"/>
        <v xml:space="preserve"> </v>
      </c>
      <c r="KT115" s="287">
        <f t="shared" si="939"/>
        <v>0.85598116841429495</v>
      </c>
      <c r="KU115" s="287">
        <f t="shared" si="939"/>
        <v>1.7054867946593899</v>
      </c>
      <c r="KV115" s="287" t="str">
        <f t="shared" si="939"/>
        <v xml:space="preserve"> </v>
      </c>
      <c r="KW115" s="287" t="str">
        <f t="shared" si="939"/>
        <v xml:space="preserve"> </v>
      </c>
      <c r="KX115" s="287">
        <f t="shared" si="939"/>
        <v>0.49303586835942315</v>
      </c>
      <c r="KY115" s="287">
        <f t="shared" si="939"/>
        <v>4.8935641514122423</v>
      </c>
      <c r="KZ115" s="287">
        <f t="shared" si="939"/>
        <v>4.7368421052631584</v>
      </c>
      <c r="LA115" s="287">
        <f t="shared" si="939"/>
        <v>10.972568578553616</v>
      </c>
      <c r="LB115" s="287">
        <f t="shared" si="939"/>
        <v>0.48192771084337349</v>
      </c>
      <c r="LC115" s="287">
        <f t="shared" si="939"/>
        <v>0.75099238279154601</v>
      </c>
      <c r="LD115" s="287">
        <f t="shared" si="939"/>
        <v>4.2558822625886439</v>
      </c>
      <c r="LE115" s="287">
        <f t="shared" si="939"/>
        <v>1.6436159551012226</v>
      </c>
      <c r="LF115" s="287">
        <f t="shared" si="939"/>
        <v>2.3247704289201438</v>
      </c>
      <c r="LG115" s="287">
        <f t="shared" si="939"/>
        <v>5.5952066261344608</v>
      </c>
      <c r="LH115" s="287">
        <f t="shared" si="939"/>
        <v>1.788424019076523</v>
      </c>
      <c r="LI115" s="287">
        <f t="shared" si="939"/>
        <v>0.53238011940525543</v>
      </c>
      <c r="LJ115" s="287">
        <f t="shared" si="939"/>
        <v>6.3668956046928091</v>
      </c>
      <c r="LK115" s="287" t="str">
        <f t="shared" si="939"/>
        <v xml:space="preserve"> </v>
      </c>
      <c r="LL115" s="287">
        <f t="shared" si="939"/>
        <v>4.0559277448782574</v>
      </c>
      <c r="LM115" s="287" t="str">
        <f t="shared" si="939"/>
        <v xml:space="preserve"> </v>
      </c>
      <c r="LN115" s="287">
        <f t="shared" si="939"/>
        <v>5.9920294038951711</v>
      </c>
      <c r="LO115" s="287">
        <f t="shared" si="939"/>
        <v>1.8706221297783927</v>
      </c>
      <c r="LP115" s="287">
        <f t="shared" si="939"/>
        <v>1.1999002680296704</v>
      </c>
      <c r="LQ115" s="287">
        <f t="shared" si="939"/>
        <v>4.1102756892230579</v>
      </c>
      <c r="LR115" s="287">
        <f t="shared" si="939"/>
        <v>16.368240188099115</v>
      </c>
      <c r="LS115" s="287">
        <f t="shared" si="939"/>
        <v>3.8701562575588992</v>
      </c>
      <c r="LT115" s="287">
        <f t="shared" ref="LT115:MP115" si="940">IF(LT76&gt;0,IF(LT31&gt;0,LT76/LT31*1000," ")," ")</f>
        <v>3.881336428000234</v>
      </c>
      <c r="LU115" s="287">
        <f t="shared" si="940"/>
        <v>0.94279041913287331</v>
      </c>
      <c r="LV115" s="287">
        <f t="shared" si="940"/>
        <v>2.7822732613563308</v>
      </c>
      <c r="LW115" s="287">
        <f t="shared" si="940"/>
        <v>3.7993343566207201</v>
      </c>
      <c r="LX115" s="287">
        <f t="shared" si="940"/>
        <v>0.65570284256043099</v>
      </c>
      <c r="LY115" s="287" t="str">
        <f t="shared" si="940"/>
        <v xml:space="preserve"> </v>
      </c>
      <c r="LZ115" s="287">
        <f t="shared" si="940"/>
        <v>6.7905646890636167</v>
      </c>
      <c r="MA115" s="287">
        <f t="shared" si="940"/>
        <v>8.4649274788376818</v>
      </c>
      <c r="MB115" s="287" t="str">
        <f t="shared" si="940"/>
        <v xml:space="preserve"> </v>
      </c>
      <c r="MC115" s="287">
        <f t="shared" si="940"/>
        <v>1.85581727337616</v>
      </c>
      <c r="MD115" s="287">
        <f t="shared" si="940"/>
        <v>3.9463948039135084</v>
      </c>
      <c r="ME115" s="287">
        <f t="shared" si="940"/>
        <v>24.1</v>
      </c>
      <c r="MF115" s="287">
        <f t="shared" si="940"/>
        <v>17.575757575757574</v>
      </c>
      <c r="MG115" s="287" t="str">
        <f t="shared" si="940"/>
        <v xml:space="preserve"> </v>
      </c>
      <c r="MH115" s="287">
        <f t="shared" si="940"/>
        <v>2.9531741310444466</v>
      </c>
      <c r="MI115" s="287">
        <f t="shared" si="940"/>
        <v>2.2825838849577722</v>
      </c>
      <c r="MJ115" s="287" t="str">
        <f t="shared" si="940"/>
        <v xml:space="preserve"> </v>
      </c>
      <c r="MK115" s="287">
        <f t="shared" si="940"/>
        <v>5.7083280382387951</v>
      </c>
      <c r="ML115" s="287">
        <f t="shared" si="940"/>
        <v>0.96531752051299735</v>
      </c>
      <c r="MM115" s="287">
        <f t="shared" si="940"/>
        <v>2.0504408447816282</v>
      </c>
      <c r="MN115" s="287">
        <f t="shared" si="940"/>
        <v>0.55022524846108878</v>
      </c>
      <c r="MO115" s="287">
        <f t="shared" si="940"/>
        <v>0.38850038850038848</v>
      </c>
      <c r="MP115" s="287">
        <f t="shared" si="940"/>
        <v>0.49575070821529749</v>
      </c>
      <c r="MR115" s="348">
        <f t="shared" si="50"/>
        <v>9.6758587324625056E-2</v>
      </c>
      <c r="MS115" s="346">
        <f t="shared" si="51"/>
        <v>61.412620098675667</v>
      </c>
      <c r="MT115" s="286">
        <f t="shared" si="52"/>
        <v>2.8695280542157637</v>
      </c>
      <c r="MU115" s="772">
        <f t="shared" si="53"/>
        <v>235</v>
      </c>
    </row>
    <row r="116" spans="1:359" s="99" customFormat="1" ht="29" x14ac:dyDescent="0.35">
      <c r="A116" s="101" t="s">
        <v>288</v>
      </c>
      <c r="B116" s="106"/>
      <c r="C116" s="106" t="s">
        <v>158</v>
      </c>
      <c r="D116" s="71" t="s">
        <v>224</v>
      </c>
      <c r="E116" s="286">
        <f t="shared" si="15"/>
        <v>11.579752636576877</v>
      </c>
      <c r="F116" s="352"/>
      <c r="G116" s="728">
        <f t="shared" ref="G116:M116" si="941">IF(ISBLANK(G82)," ",IF(G82&gt;=0,IF(G89&lt;&gt;" ",G82/G89*100," ")," "))</f>
        <v>13.217582708648612</v>
      </c>
      <c r="H116" s="909">
        <f t="shared" ref="H116" si="942">IF(ISBLANK(H82)," ",IF(H82&gt;=0,IF(H89&lt;&gt;" ",H82/H89*100," ")," "))</f>
        <v>5.2148148148148143</v>
      </c>
      <c r="I116" s="858">
        <f t="shared" ref="I116" si="943">IF(ISBLANK(I82)," ",IF(I82&gt;=0,IF(I89&lt;&gt;" ",I82/I89*100," ")," "))</f>
        <v>7.6355893982777978</v>
      </c>
      <c r="J116" s="774" t="str">
        <f t="shared" ref="J116:L116" si="944">IF(ISBLANK(J82)," ",IF(J82&gt;=0,IF(J89&lt;&gt;" ",J82/J89*100," ")," "))</f>
        <v xml:space="preserve"> </v>
      </c>
      <c r="K116" s="774">
        <f t="shared" ref="K116" si="945">IF(ISBLANK(K82)," ",IF(K82&gt;=0,IF(K89&lt;&gt;" ",K82/K89*100," ")," "))</f>
        <v>7.899550797445305</v>
      </c>
      <c r="L116" s="774">
        <f t="shared" si="944"/>
        <v>8.7876432216851992</v>
      </c>
      <c r="M116" s="728">
        <f t="shared" si="941"/>
        <v>8.4503831050549501</v>
      </c>
      <c r="N116" s="728" t="str">
        <f t="shared" ref="N116:S116" si="946">IF(ISBLANK(N82)," ",IF(N82&gt;=0,IF(N89&lt;&gt;" ",N82/N89*100," ")," "))</f>
        <v xml:space="preserve"> </v>
      </c>
      <c r="O116" s="774">
        <f t="shared" ref="O116:Q116" si="947">IF(ISBLANK(O82)," ",IF(O82&gt;=0,IF(O89&lt;&gt;" ",O82/O89*100," ")," "))</f>
        <v>2.7772585253825408</v>
      </c>
      <c r="P116" s="858">
        <f t="shared" si="947"/>
        <v>3.9477271042537785</v>
      </c>
      <c r="Q116" s="858">
        <f t="shared" si="947"/>
        <v>9.0169459290894398</v>
      </c>
      <c r="R116" s="858" t="str">
        <f t="shared" ref="R116" si="948">IF(ISBLANK(R82)," ",IF(R82&gt;=0,IF(R89&lt;&gt;" ",R82/R89*100," ")," "))</f>
        <v xml:space="preserve"> </v>
      </c>
      <c r="S116" s="728" t="str">
        <f t="shared" si="946"/>
        <v xml:space="preserve"> </v>
      </c>
      <c r="T116" s="728">
        <f t="shared" ref="T116" si="949">IF(ISBLANK(T82)," ",IF(T82&gt;=0,IF(T89&lt;&gt;" ",T82/T89*100," ")," "))</f>
        <v>15.934608800458157</v>
      </c>
      <c r="U116" s="858"/>
      <c r="V116" s="686">
        <f t="shared" ref="V116:AH116" si="950">IF(ISBLANK(V82)," ",IF(V82&gt;=0,IF(V89&lt;&gt;" ",V82/V89*100," ")," "))</f>
        <v>10.70455895175259</v>
      </c>
      <c r="W116" s="812">
        <f t="shared" ref="W116" si="951">IF(ISBLANK(W82)," ",IF(W82&gt;=0,IF(W89&lt;&gt;" ",W82/W89*100," ")," "))</f>
        <v>13.611563284771247</v>
      </c>
      <c r="X116" s="671">
        <f t="shared" si="950"/>
        <v>13.595802669436875</v>
      </c>
      <c r="Y116" s="728">
        <f t="shared" ref="Y116:Z116" si="952">IF(ISBLANK(Y82)," ",IF(Y82&gt;=0,IF(Y89&lt;&gt;" ",Y82/Y89*100," ")," "))</f>
        <v>6.3128264782055217</v>
      </c>
      <c r="Z116" s="728">
        <f t="shared" si="952"/>
        <v>7.8188541004558711</v>
      </c>
      <c r="AA116" s="774" t="str">
        <f t="shared" ref="AA116:AC116" si="953">IF(ISBLANK(AA82)," ",IF(AA82&gt;=0,IF(AA89&lt;&gt;" ",AA82/AA89*100," ")," "))</f>
        <v xml:space="preserve"> </v>
      </c>
      <c r="AB116" s="909" t="str">
        <f t="shared" si="953"/>
        <v xml:space="preserve"> </v>
      </c>
      <c r="AC116" s="801">
        <f t="shared" si="953"/>
        <v>12.336494947616391</v>
      </c>
      <c r="AD116" s="287">
        <f t="shared" si="950"/>
        <v>12.024850016137027</v>
      </c>
      <c r="AE116" s="502">
        <f t="shared" si="950"/>
        <v>7.0773508013941804</v>
      </c>
      <c r="AF116" s="686" t="str">
        <f t="shared" si="950"/>
        <v xml:space="preserve"> </v>
      </c>
      <c r="AG116" s="774" t="str">
        <f t="shared" ref="AG116" si="954">IF(ISBLANK(AG82)," ",IF(AG82&gt;=0,IF(AG89&lt;&gt;" ",AG82/AG89*100," ")," "))</f>
        <v xml:space="preserve"> </v>
      </c>
      <c r="AH116" s="658">
        <f t="shared" si="950"/>
        <v>8.5205651342441762</v>
      </c>
      <c r="AI116" s="427" t="str">
        <f t="shared" ref="AI116:AK116" si="955">IF(ISBLANK(AI82)," ",IF(AI82&gt;=0,IF(AI89&lt;&gt;" ",AI82/AI89*100," ")," "))</f>
        <v xml:space="preserve"> </v>
      </c>
      <c r="AJ116" s="502">
        <f t="shared" si="955"/>
        <v>5.95357357529267</v>
      </c>
      <c r="AK116" s="728">
        <f t="shared" si="955"/>
        <v>10.443593265023294</v>
      </c>
      <c r="AL116" s="427" t="str">
        <f t="shared" ref="AL116:AR116" si="956">IF(ISBLANK(AL82)," ",IF(AL82&gt;=0,IF(AL89&lt;&gt;" ",AL82/AL89*100," ")," "))</f>
        <v xml:space="preserve"> </v>
      </c>
      <c r="AM116" s="427" t="str">
        <f t="shared" si="956"/>
        <v xml:space="preserve"> </v>
      </c>
      <c r="AN116" s="502">
        <f t="shared" si="956"/>
        <v>6.0119753881630613</v>
      </c>
      <c r="AO116" s="588">
        <f t="shared" ref="AO116:AP116" si="957">IF(ISBLANK(AO82)," ",IF(AO82&gt;=0,IF(AO89&lt;&gt;" ",AO82/AO89*100," ")," "))</f>
        <v>4.1102657840134373</v>
      </c>
      <c r="AP116" s="858">
        <f t="shared" si="957"/>
        <v>7.1875457067461808</v>
      </c>
      <c r="AQ116" s="427" t="str">
        <f t="shared" si="956"/>
        <v xml:space="preserve"> </v>
      </c>
      <c r="AR116" s="427">
        <f t="shared" si="956"/>
        <v>13.097355124622464</v>
      </c>
      <c r="AS116" s="564">
        <f>IF(ISBLANK(AS82)," ",IF(AS82&gt;=0,IF(AS89&lt;&gt;" ",AS82/AS89*100," ")," "))</f>
        <v>9.4074148407057265</v>
      </c>
      <c r="AT116" s="427">
        <f t="shared" ref="AT116:AU116" si="958">IF(ISBLANK(AT82)," ",IF(AT82&gt;=0,IF(AT89&lt;&gt;" ",AT82/AT89*100," ")," "))</f>
        <v>7.6515120615152146</v>
      </c>
      <c r="AU116" s="642">
        <f t="shared" si="958"/>
        <v>4.6896090382293885</v>
      </c>
      <c r="AV116" s="564">
        <f t="shared" ref="AV116:AX116" si="959">IF(ISBLANK(AV82)," ",IF(AV82&gt;=0,IF(AV89&lt;&gt;" ",AV82/AV89*100," ")," "))</f>
        <v>18.14649746135682</v>
      </c>
      <c r="AW116" s="728" t="str">
        <f t="shared" si="959"/>
        <v xml:space="preserve"> </v>
      </c>
      <c r="AX116" s="728">
        <f t="shared" si="959"/>
        <v>13.423370623660889</v>
      </c>
      <c r="AY116" s="427" t="str">
        <f t="shared" ref="AY116:BP116" si="960">IF(ISBLANK(AY82)," ",IF(AY82&gt;=0,IF(AY89&lt;&gt;" ",AY82/AY89*100," ")," "))</f>
        <v xml:space="preserve"> </v>
      </c>
      <c r="AZ116" s="530">
        <f t="shared" ref="AZ116" si="961">IF(ISBLANK(AZ82)," ",IF(AZ82&gt;=0,IF(AZ89&lt;&gt;" ",AZ82/AZ89*100," ")," "))</f>
        <v>7.335844113312592</v>
      </c>
      <c r="BA116" s="427">
        <f t="shared" si="960"/>
        <v>6.4624411001311763</v>
      </c>
      <c r="BB116" s="427">
        <f t="shared" si="960"/>
        <v>4.698338129019163</v>
      </c>
      <c r="BC116" s="427">
        <f t="shared" si="960"/>
        <v>11.4508019231475</v>
      </c>
      <c r="BD116" s="671" t="str">
        <f t="shared" ref="BD116" si="962">IF(ISBLANK(BD82)," ",IF(BD82&gt;=0,IF(BD89&lt;&gt;" ",BD82/BD89*100," ")," "))</f>
        <v xml:space="preserve"> </v>
      </c>
      <c r="BE116" s="502">
        <f t="shared" ref="BE116:BF116" si="963">IF(ISBLANK(BE82)," ",IF(BE82&gt;=0,IF(BE89&lt;&gt;" ",BE82/BE89*100," ")," "))</f>
        <v>10.138294074742586</v>
      </c>
      <c r="BF116" s="774" t="str">
        <f t="shared" si="963"/>
        <v xml:space="preserve"> </v>
      </c>
      <c r="BG116" s="427" t="str">
        <f t="shared" si="960"/>
        <v xml:space="preserve"> </v>
      </c>
      <c r="BH116" s="427" t="str">
        <f t="shared" si="960"/>
        <v xml:space="preserve"> </v>
      </c>
      <c r="BI116" s="427">
        <f t="shared" si="960"/>
        <v>13.669521785800349</v>
      </c>
      <c r="BJ116" s="427">
        <f t="shared" si="960"/>
        <v>11.644615298486574</v>
      </c>
      <c r="BK116" s="427">
        <f t="shared" si="960"/>
        <v>13.751408408108492</v>
      </c>
      <c r="BL116" s="427" t="str">
        <f t="shared" si="960"/>
        <v xml:space="preserve"> </v>
      </c>
      <c r="BM116" s="427" t="str">
        <f t="shared" si="960"/>
        <v xml:space="preserve"> </v>
      </c>
      <c r="BN116" s="427">
        <f t="shared" si="960"/>
        <v>6.3333505737940579</v>
      </c>
      <c r="BO116" s="427" t="str">
        <f t="shared" si="960"/>
        <v xml:space="preserve"> </v>
      </c>
      <c r="BP116" s="858" t="str">
        <f t="shared" si="960"/>
        <v xml:space="preserve"> </v>
      </c>
      <c r="BQ116" s="427" t="str">
        <f t="shared" ref="BQ116:EE116" si="964">IF(ISBLANK(BQ82)," ",IF(BQ82&gt;=0,IF(BQ89&lt;&gt;" ",BQ82/BQ89*100," ")," "))</f>
        <v xml:space="preserve"> </v>
      </c>
      <c r="BR116" s="427">
        <f t="shared" si="964"/>
        <v>9.7955865330514289</v>
      </c>
      <c r="BS116" s="427">
        <f t="shared" si="964"/>
        <v>13.036701147796514</v>
      </c>
      <c r="BT116" s="427" t="str">
        <f t="shared" si="964"/>
        <v xml:space="preserve"> </v>
      </c>
      <c r="BU116" s="427" t="str">
        <f t="shared" si="964"/>
        <v xml:space="preserve"> </v>
      </c>
      <c r="BV116" s="427">
        <f t="shared" si="964"/>
        <v>7.9989669509122594</v>
      </c>
      <c r="BW116" s="427" t="str">
        <f t="shared" si="964"/>
        <v xml:space="preserve"> </v>
      </c>
      <c r="BX116" s="427" t="str">
        <f t="shared" si="964"/>
        <v xml:space="preserve"> </v>
      </c>
      <c r="BY116" s="427">
        <f t="shared" si="964"/>
        <v>10.418588956084804</v>
      </c>
      <c r="BZ116" s="427">
        <f t="shared" si="964"/>
        <v>4.3870659410832094</v>
      </c>
      <c r="CA116" s="427">
        <f t="shared" si="964"/>
        <v>46.09367209227598</v>
      </c>
      <c r="CB116" s="427">
        <f t="shared" si="964"/>
        <v>3.7798729191996734</v>
      </c>
      <c r="CC116" s="427" t="str">
        <f t="shared" si="964"/>
        <v xml:space="preserve"> </v>
      </c>
      <c r="CD116" s="427">
        <f t="shared" si="964"/>
        <v>5.1481113279074657</v>
      </c>
      <c r="CE116" s="427" t="str">
        <f t="shared" si="964"/>
        <v xml:space="preserve"> </v>
      </c>
      <c r="CF116" s="564">
        <f>IF(ISBLANK(CF82)," ",IF(CF82&gt;=0,IF(CF89&lt;&gt;" ",CF82/CF89*100," ")," "))</f>
        <v>18.769320568703534</v>
      </c>
      <c r="CG116" s="427" t="str">
        <f t="shared" si="964"/>
        <v xml:space="preserve"> </v>
      </c>
      <c r="CH116" s="427">
        <f t="shared" si="964"/>
        <v>15.992006099777999</v>
      </c>
      <c r="CI116" s="427" t="str">
        <f t="shared" si="964"/>
        <v xml:space="preserve"> </v>
      </c>
      <c r="CJ116" s="427">
        <f t="shared" si="964"/>
        <v>8.2854474997133227</v>
      </c>
      <c r="CK116" s="427" t="str">
        <f t="shared" si="964"/>
        <v xml:space="preserve"> </v>
      </c>
      <c r="CL116" s="427">
        <f t="shared" si="964"/>
        <v>9.7896588843784969</v>
      </c>
      <c r="CM116" s="427" t="str">
        <f t="shared" si="964"/>
        <v xml:space="preserve"> </v>
      </c>
      <c r="CN116" s="427" t="str">
        <f t="shared" si="964"/>
        <v xml:space="preserve"> </v>
      </c>
      <c r="CO116" s="427">
        <f t="shared" si="964"/>
        <v>13.201816543131164</v>
      </c>
      <c r="CP116" s="427" t="str">
        <f t="shared" si="964"/>
        <v xml:space="preserve"> </v>
      </c>
      <c r="CQ116" s="499">
        <f t="shared" ref="CQ116" si="965">IF(ISBLANK(CQ82)," ",IF(CQ82&gt;=0,IF(CQ89&lt;&gt;" ",CQ82/CQ89*100," ")," "))</f>
        <v>8.0845379340989947</v>
      </c>
      <c r="CR116" s="427" t="str">
        <f t="shared" si="964"/>
        <v xml:space="preserve"> </v>
      </c>
      <c r="CS116" s="427" t="str">
        <f t="shared" si="964"/>
        <v xml:space="preserve"> </v>
      </c>
      <c r="CT116" s="427">
        <f t="shared" si="964"/>
        <v>11.472186436887576</v>
      </c>
      <c r="CU116" s="427" t="str">
        <f t="shared" si="964"/>
        <v xml:space="preserve"> </v>
      </c>
      <c r="CV116" s="774" t="str">
        <f t="shared" si="964"/>
        <v xml:space="preserve"> </v>
      </c>
      <c r="CW116" s="427">
        <f t="shared" si="964"/>
        <v>8.6210755454902657</v>
      </c>
      <c r="CX116" s="427">
        <f t="shared" si="964"/>
        <v>13.713068578021396</v>
      </c>
      <c r="CY116" s="427" t="str">
        <f t="shared" si="964"/>
        <v xml:space="preserve"> </v>
      </c>
      <c r="CZ116" s="427" t="str">
        <f t="shared" si="964"/>
        <v xml:space="preserve"> </v>
      </c>
      <c r="DA116" s="427" t="str">
        <f t="shared" si="964"/>
        <v xml:space="preserve"> </v>
      </c>
      <c r="DB116" s="427">
        <f t="shared" si="964"/>
        <v>9.3957573471963549</v>
      </c>
      <c r="DC116" s="427" t="str">
        <f t="shared" si="964"/>
        <v xml:space="preserve"> </v>
      </c>
      <c r="DD116" s="427" t="str">
        <f t="shared" si="964"/>
        <v xml:space="preserve"> </v>
      </c>
      <c r="DE116" s="427" t="str">
        <f t="shared" si="964"/>
        <v xml:space="preserve"> </v>
      </c>
      <c r="DF116" s="427" t="str">
        <f t="shared" si="964"/>
        <v xml:space="preserve"> </v>
      </c>
      <c r="DG116" s="858" t="str">
        <f t="shared" ref="DG116" si="966">IF(ISBLANK(DG82)," ",IF(DG82&gt;=0,IF(DG89&lt;&gt;" ",DG82/DG89*100," ")," "))</f>
        <v xml:space="preserve"> </v>
      </c>
      <c r="DH116" s="427">
        <f t="shared" si="964"/>
        <v>6.1136911410263952</v>
      </c>
      <c r="DI116" s="427" t="str">
        <f t="shared" si="964"/>
        <v xml:space="preserve"> </v>
      </c>
      <c r="DJ116" s="427" t="str">
        <f t="shared" si="964"/>
        <v xml:space="preserve"> </v>
      </c>
      <c r="DK116" s="427">
        <f t="shared" si="964"/>
        <v>9.5132698189718194</v>
      </c>
      <c r="DL116" s="427" t="str">
        <f t="shared" si="964"/>
        <v xml:space="preserve"> </v>
      </c>
      <c r="DM116" s="427" t="str">
        <f t="shared" si="964"/>
        <v xml:space="preserve"> </v>
      </c>
      <c r="DN116" s="427">
        <f t="shared" si="964"/>
        <v>12.067677624756143</v>
      </c>
      <c r="DO116" s="427" t="str">
        <f t="shared" si="964"/>
        <v xml:space="preserve"> </v>
      </c>
      <c r="DP116" s="427">
        <f t="shared" si="964"/>
        <v>19.268132741442816</v>
      </c>
      <c r="DQ116" s="427" t="str">
        <f t="shared" si="964"/>
        <v xml:space="preserve"> </v>
      </c>
      <c r="DR116" s="427" t="str">
        <f t="shared" si="964"/>
        <v xml:space="preserve"> </v>
      </c>
      <c r="DS116" s="427">
        <f t="shared" si="964"/>
        <v>10.271238611517285</v>
      </c>
      <c r="DT116" s="427">
        <f t="shared" si="964"/>
        <v>15.7840020033541</v>
      </c>
      <c r="DU116" s="427" t="str">
        <f t="shared" si="964"/>
        <v xml:space="preserve"> </v>
      </c>
      <c r="DV116" s="427" t="str">
        <f t="shared" si="964"/>
        <v xml:space="preserve"> </v>
      </c>
      <c r="DW116" s="427" t="str">
        <f t="shared" si="964"/>
        <v xml:space="preserve"> </v>
      </c>
      <c r="DX116" s="427">
        <f t="shared" si="964"/>
        <v>2.9788757608306482</v>
      </c>
      <c r="DY116" s="427">
        <f t="shared" si="964"/>
        <v>16.67277623816576</v>
      </c>
      <c r="DZ116" s="427" t="str">
        <f t="shared" si="964"/>
        <v xml:space="preserve"> </v>
      </c>
      <c r="EA116" s="427">
        <f t="shared" si="964"/>
        <v>11.403508771929824</v>
      </c>
      <c r="EB116" s="427">
        <f t="shared" si="964"/>
        <v>30.599109977810741</v>
      </c>
      <c r="EC116" s="427" t="str">
        <f t="shared" si="964"/>
        <v xml:space="preserve"> </v>
      </c>
      <c r="ED116" s="427">
        <f t="shared" si="964"/>
        <v>18.674729610133614</v>
      </c>
      <c r="EE116" s="427">
        <f t="shared" si="964"/>
        <v>8.439723506310953</v>
      </c>
      <c r="EF116" s="427" t="str">
        <f t="shared" ref="EF116:GR116" si="967">IF(ISBLANK(EF82)," ",IF(EF82&gt;=0,IF(EF89&lt;&gt;" ",EF82/EF89*100," ")," "))</f>
        <v xml:space="preserve"> </v>
      </c>
      <c r="EG116" s="427" t="str">
        <f t="shared" si="967"/>
        <v xml:space="preserve"> </v>
      </c>
      <c r="EH116" s="427" t="str">
        <f t="shared" si="967"/>
        <v xml:space="preserve"> </v>
      </c>
      <c r="EI116" s="427" t="str">
        <f t="shared" si="967"/>
        <v xml:space="preserve"> </v>
      </c>
      <c r="EJ116" s="427" t="str">
        <f t="shared" si="967"/>
        <v xml:space="preserve"> </v>
      </c>
      <c r="EK116" s="427">
        <f t="shared" si="967"/>
        <v>11.83458540873816</v>
      </c>
      <c r="EL116" s="427" t="str">
        <f t="shared" si="967"/>
        <v xml:space="preserve"> </v>
      </c>
      <c r="EM116" s="427" t="str">
        <f t="shared" si="967"/>
        <v xml:space="preserve"> </v>
      </c>
      <c r="EN116" s="427" t="str">
        <f t="shared" si="967"/>
        <v xml:space="preserve"> </v>
      </c>
      <c r="EO116" s="427" t="str">
        <f t="shared" si="967"/>
        <v xml:space="preserve"> </v>
      </c>
      <c r="EP116" s="427" t="str">
        <f t="shared" si="967"/>
        <v xml:space="preserve"> </v>
      </c>
      <c r="EQ116" s="427" t="str">
        <f t="shared" si="967"/>
        <v xml:space="preserve"> </v>
      </c>
      <c r="ER116" s="427">
        <f t="shared" si="967"/>
        <v>8.7483418216058375</v>
      </c>
      <c r="ES116" s="427" t="str">
        <f t="shared" si="967"/>
        <v xml:space="preserve"> </v>
      </c>
      <c r="ET116" s="427" t="str">
        <f t="shared" si="967"/>
        <v xml:space="preserve"> </v>
      </c>
      <c r="EU116" s="427" t="str">
        <f t="shared" si="967"/>
        <v xml:space="preserve"> </v>
      </c>
      <c r="EV116" s="427">
        <f t="shared" si="967"/>
        <v>11.125045235326116</v>
      </c>
      <c r="EW116" s="427">
        <f t="shared" si="967"/>
        <v>10.493771107993958</v>
      </c>
      <c r="EX116" s="427">
        <f t="shared" si="967"/>
        <v>2.2106728735558887</v>
      </c>
      <c r="EY116" s="427">
        <f t="shared" si="967"/>
        <v>7.6570758927886668</v>
      </c>
      <c r="EZ116" s="774" t="str">
        <f t="shared" ref="EZ116" si="968">IF(ISBLANK(EZ82)," ",IF(EZ82&gt;=0,IF(EZ89&lt;&gt;" ",EZ82/EZ89*100," ")," "))</f>
        <v xml:space="preserve"> </v>
      </c>
      <c r="FA116" s="427" t="str">
        <f t="shared" si="967"/>
        <v xml:space="preserve"> </v>
      </c>
      <c r="FB116" s="427">
        <f t="shared" si="967"/>
        <v>4.9214960536767567</v>
      </c>
      <c r="FC116" s="427" t="str">
        <f t="shared" si="967"/>
        <v xml:space="preserve"> </v>
      </c>
      <c r="FD116" s="427" t="str">
        <f t="shared" si="967"/>
        <v xml:space="preserve"> </v>
      </c>
      <c r="FE116" s="427">
        <f t="shared" si="967"/>
        <v>5.9956531514651878</v>
      </c>
      <c r="FF116" s="427" t="str">
        <f t="shared" si="967"/>
        <v xml:space="preserve"> </v>
      </c>
      <c r="FG116" s="427">
        <f t="shared" si="967"/>
        <v>12.105871739761767</v>
      </c>
      <c r="FH116" s="427">
        <f t="shared" si="967"/>
        <v>9.2327698518934529</v>
      </c>
      <c r="FI116" s="427" t="str">
        <f t="shared" si="967"/>
        <v xml:space="preserve"> </v>
      </c>
      <c r="FJ116" s="427">
        <f t="shared" si="967"/>
        <v>17.198692924779571</v>
      </c>
      <c r="FK116" s="427" t="str">
        <f t="shared" si="967"/>
        <v xml:space="preserve"> </v>
      </c>
      <c r="FL116" s="427" t="str">
        <f t="shared" si="967"/>
        <v xml:space="preserve"> </v>
      </c>
      <c r="FM116" s="427" t="str">
        <f t="shared" si="967"/>
        <v xml:space="preserve"> </v>
      </c>
      <c r="FN116" s="427">
        <f t="shared" si="967"/>
        <v>11.566223944764882</v>
      </c>
      <c r="FO116" s="427">
        <f t="shared" si="967"/>
        <v>7.2114650838492347</v>
      </c>
      <c r="FP116" s="427">
        <f t="shared" si="967"/>
        <v>19.585482470365449</v>
      </c>
      <c r="FQ116" s="427" t="str">
        <f t="shared" si="967"/>
        <v xml:space="preserve"> </v>
      </c>
      <c r="FR116" s="427">
        <f t="shared" si="967"/>
        <v>9.7955865330514289</v>
      </c>
      <c r="FS116" s="427">
        <f t="shared" si="967"/>
        <v>9.7653155241521361</v>
      </c>
      <c r="FT116" s="427">
        <f t="shared" si="967"/>
        <v>14.910025706940875</v>
      </c>
      <c r="FU116" s="427" t="str">
        <f t="shared" si="967"/>
        <v xml:space="preserve"> </v>
      </c>
      <c r="FV116" s="427" t="str">
        <f t="shared" si="967"/>
        <v xml:space="preserve"> </v>
      </c>
      <c r="FW116" s="427">
        <f t="shared" si="967"/>
        <v>85.464142355953101</v>
      </c>
      <c r="FX116" s="427" t="str">
        <f t="shared" si="967"/>
        <v xml:space="preserve"> </v>
      </c>
      <c r="FY116" s="427">
        <f t="shared" si="967"/>
        <v>16.290150623259951</v>
      </c>
      <c r="FZ116" s="427" t="str">
        <f t="shared" si="967"/>
        <v xml:space="preserve"> </v>
      </c>
      <c r="GA116" s="427" t="str">
        <f t="shared" si="967"/>
        <v xml:space="preserve"> </v>
      </c>
      <c r="GB116" s="427" t="str">
        <f t="shared" si="967"/>
        <v xml:space="preserve"> </v>
      </c>
      <c r="GC116" s="427" t="str">
        <f t="shared" si="967"/>
        <v xml:space="preserve"> </v>
      </c>
      <c r="GD116" s="427">
        <f t="shared" si="967"/>
        <v>10.890772159789734</v>
      </c>
      <c r="GE116" s="427" t="str">
        <f t="shared" si="967"/>
        <v xml:space="preserve"> </v>
      </c>
      <c r="GF116" s="427" t="str">
        <f t="shared" si="967"/>
        <v xml:space="preserve"> </v>
      </c>
      <c r="GG116" s="427">
        <f t="shared" si="967"/>
        <v>12.79462192163294</v>
      </c>
      <c r="GH116" s="427" t="str">
        <f t="shared" si="967"/>
        <v xml:space="preserve"> </v>
      </c>
      <c r="GI116" s="427" t="str">
        <f t="shared" si="967"/>
        <v xml:space="preserve"> </v>
      </c>
      <c r="GJ116" s="427" t="str">
        <f t="shared" si="967"/>
        <v xml:space="preserve"> </v>
      </c>
      <c r="GK116" s="427" t="str">
        <f t="shared" si="967"/>
        <v xml:space="preserve"> </v>
      </c>
      <c r="GL116" s="427">
        <f t="shared" si="967"/>
        <v>7.9336472463950534</v>
      </c>
      <c r="GM116" s="427" t="str">
        <f t="shared" si="967"/>
        <v xml:space="preserve"> </v>
      </c>
      <c r="GN116" s="427" t="str">
        <f t="shared" si="967"/>
        <v xml:space="preserve"> </v>
      </c>
      <c r="GO116" s="427" t="str">
        <f t="shared" si="967"/>
        <v xml:space="preserve"> </v>
      </c>
      <c r="GP116" s="427" t="str">
        <f t="shared" si="967"/>
        <v xml:space="preserve"> </v>
      </c>
      <c r="GQ116" s="427" t="str">
        <f t="shared" si="967"/>
        <v xml:space="preserve"> </v>
      </c>
      <c r="GR116" s="427">
        <f t="shared" si="967"/>
        <v>10.210762302183014</v>
      </c>
      <c r="GS116" s="427">
        <f t="shared" ref="GS116:JD116" si="969">IF(ISBLANK(GS82)," ",IF(GS82&gt;=0,IF(GS89&lt;&gt;" ",GS82/GS89*100," ")," "))</f>
        <v>11.168917012859229</v>
      </c>
      <c r="GT116" s="427">
        <f t="shared" si="969"/>
        <v>10.564515189186679</v>
      </c>
      <c r="GU116" s="427" t="str">
        <f t="shared" si="969"/>
        <v xml:space="preserve"> </v>
      </c>
      <c r="GV116" s="427">
        <f t="shared" si="969"/>
        <v>8.8363991673393087</v>
      </c>
      <c r="GW116" s="427">
        <f t="shared" si="969"/>
        <v>27.225694746478112</v>
      </c>
      <c r="GX116" s="427">
        <f t="shared" si="969"/>
        <v>16.591783272248222</v>
      </c>
      <c r="GY116" s="427" t="str">
        <f t="shared" si="969"/>
        <v xml:space="preserve"> </v>
      </c>
      <c r="GZ116" s="427" t="str">
        <f t="shared" si="969"/>
        <v xml:space="preserve"> </v>
      </c>
      <c r="HA116" s="427" t="str">
        <f t="shared" si="969"/>
        <v xml:space="preserve"> </v>
      </c>
      <c r="HB116" s="427" t="str">
        <f t="shared" si="969"/>
        <v xml:space="preserve"> </v>
      </c>
      <c r="HC116" s="427" t="str">
        <f t="shared" si="969"/>
        <v xml:space="preserve"> </v>
      </c>
      <c r="HD116" s="427">
        <f t="shared" si="969"/>
        <v>9.6202566810498649</v>
      </c>
      <c r="HE116" s="427">
        <f t="shared" si="969"/>
        <v>20.90760745197089</v>
      </c>
      <c r="HF116" s="427">
        <f t="shared" si="969"/>
        <v>19.393754876029913</v>
      </c>
      <c r="HG116" s="427" t="str">
        <f t="shared" si="969"/>
        <v xml:space="preserve"> </v>
      </c>
      <c r="HH116" s="427" t="str">
        <f t="shared" si="969"/>
        <v xml:space="preserve"> </v>
      </c>
      <c r="HI116" s="427">
        <f t="shared" si="969"/>
        <v>10.143747387061792</v>
      </c>
      <c r="HJ116" s="427" t="str">
        <f t="shared" si="969"/>
        <v xml:space="preserve"> </v>
      </c>
      <c r="HK116" s="427">
        <f t="shared" si="969"/>
        <v>8.715875044522198</v>
      </c>
      <c r="HL116" s="427">
        <f t="shared" si="969"/>
        <v>16.54569628452364</v>
      </c>
      <c r="HM116" s="427" t="str">
        <f t="shared" si="969"/>
        <v xml:space="preserve"> </v>
      </c>
      <c r="HN116" s="427" t="str">
        <f t="shared" si="969"/>
        <v xml:space="preserve"> </v>
      </c>
      <c r="HO116" s="427">
        <f t="shared" si="969"/>
        <v>8.9207650067643112</v>
      </c>
      <c r="HP116" s="427" t="str">
        <f t="shared" si="969"/>
        <v xml:space="preserve"> </v>
      </c>
      <c r="HQ116" s="427" t="str">
        <f t="shared" si="969"/>
        <v xml:space="preserve"> </v>
      </c>
      <c r="HR116" s="427" t="str">
        <f t="shared" si="969"/>
        <v xml:space="preserve"> </v>
      </c>
      <c r="HS116" s="427">
        <f t="shared" si="969"/>
        <v>10.648492372270672</v>
      </c>
      <c r="HT116" s="427">
        <f t="shared" si="969"/>
        <v>7.6678943787765563</v>
      </c>
      <c r="HU116" s="427">
        <f t="shared" si="969"/>
        <v>12.901305016622835</v>
      </c>
      <c r="HV116" s="427">
        <f t="shared" si="969"/>
        <v>5.7378482943506146</v>
      </c>
      <c r="HW116" s="427">
        <f t="shared" si="969"/>
        <v>15.516676319885603</v>
      </c>
      <c r="HX116" s="427" t="str">
        <f t="shared" si="969"/>
        <v xml:space="preserve"> </v>
      </c>
      <c r="HY116" s="427" t="str">
        <f t="shared" si="969"/>
        <v xml:space="preserve"> </v>
      </c>
      <c r="HZ116" s="427" t="str">
        <f t="shared" si="969"/>
        <v xml:space="preserve"> </v>
      </c>
      <c r="IA116" s="427" t="str">
        <f t="shared" si="969"/>
        <v xml:space="preserve"> </v>
      </c>
      <c r="IB116" s="427">
        <f t="shared" si="969"/>
        <v>12.240726018769939</v>
      </c>
      <c r="IC116" s="427" t="str">
        <f t="shared" si="969"/>
        <v xml:space="preserve"> </v>
      </c>
      <c r="ID116" s="427">
        <f t="shared" si="969"/>
        <v>8.3358282668502302</v>
      </c>
      <c r="IE116" s="427" t="str">
        <f t="shared" si="969"/>
        <v xml:space="preserve"> </v>
      </c>
      <c r="IF116" s="427" t="str">
        <f t="shared" si="969"/>
        <v xml:space="preserve"> </v>
      </c>
      <c r="IG116" s="427" t="str">
        <f t="shared" si="969"/>
        <v xml:space="preserve"> </v>
      </c>
      <c r="IH116" s="427" t="str">
        <f t="shared" si="969"/>
        <v xml:space="preserve"> </v>
      </c>
      <c r="II116" s="427" t="str">
        <f t="shared" si="969"/>
        <v xml:space="preserve"> </v>
      </c>
      <c r="IJ116" s="427" t="str">
        <f t="shared" si="969"/>
        <v xml:space="preserve"> </v>
      </c>
      <c r="IK116" s="427">
        <f t="shared" si="969"/>
        <v>9.7424731651504057</v>
      </c>
      <c r="IL116" s="427">
        <f t="shared" si="969"/>
        <v>18.609012129855117</v>
      </c>
      <c r="IM116" s="427" t="str">
        <f t="shared" si="969"/>
        <v xml:space="preserve"> </v>
      </c>
      <c r="IN116" s="427" t="str">
        <f t="shared" si="969"/>
        <v xml:space="preserve"> </v>
      </c>
      <c r="IO116" s="427">
        <f t="shared" si="969"/>
        <v>11.111329788879111</v>
      </c>
      <c r="IP116" s="427" t="str">
        <f t="shared" si="969"/>
        <v xml:space="preserve"> </v>
      </c>
      <c r="IQ116" s="427">
        <f t="shared" si="969"/>
        <v>18.910664369608565</v>
      </c>
      <c r="IR116" s="427" t="str">
        <f t="shared" si="969"/>
        <v xml:space="preserve"> </v>
      </c>
      <c r="IS116" s="427">
        <f t="shared" si="969"/>
        <v>5.9823612379806308</v>
      </c>
      <c r="IT116" s="427" t="str">
        <f t="shared" si="969"/>
        <v xml:space="preserve"> </v>
      </c>
      <c r="IU116" s="427">
        <f t="shared" si="969"/>
        <v>7.0335969722542409</v>
      </c>
      <c r="IV116" s="427">
        <f t="shared" si="969"/>
        <v>6.531664967456817</v>
      </c>
      <c r="IW116" s="427">
        <f t="shared" si="969"/>
        <v>17.522633315227026</v>
      </c>
      <c r="IX116" s="427">
        <f t="shared" si="969"/>
        <v>7.5931807396050086</v>
      </c>
      <c r="IY116" s="427" t="str">
        <f t="shared" si="969"/>
        <v xml:space="preserve"> </v>
      </c>
      <c r="IZ116" s="427">
        <f t="shared" si="969"/>
        <v>10.066343371240707</v>
      </c>
      <c r="JA116" s="427" t="str">
        <f t="shared" si="969"/>
        <v xml:space="preserve"> </v>
      </c>
      <c r="JB116" s="427" t="str">
        <f t="shared" si="969"/>
        <v xml:space="preserve"> </v>
      </c>
      <c r="JC116" s="427">
        <f t="shared" si="969"/>
        <v>16.843469106810268</v>
      </c>
      <c r="JD116" s="427">
        <f t="shared" si="969"/>
        <v>8.1207896474129182</v>
      </c>
      <c r="JE116" s="427" t="str">
        <f t="shared" ref="JE116:LP116" si="970">IF(ISBLANK(JE82)," ",IF(JE82&gt;=0,IF(JE89&lt;&gt;" ",JE82/JE89*100," ")," "))</f>
        <v xml:space="preserve"> </v>
      </c>
      <c r="JF116" s="427">
        <f t="shared" si="970"/>
        <v>8.2160613465913883</v>
      </c>
      <c r="JG116" s="427">
        <f t="shared" si="970"/>
        <v>0.85971373186024702</v>
      </c>
      <c r="JH116" s="427" t="str">
        <f t="shared" si="970"/>
        <v xml:space="preserve"> </v>
      </c>
      <c r="JI116" s="427" t="str">
        <f t="shared" si="970"/>
        <v xml:space="preserve"> </v>
      </c>
      <c r="JJ116" s="427" t="str">
        <f t="shared" si="970"/>
        <v xml:space="preserve"> </v>
      </c>
      <c r="JK116" s="427" t="str">
        <f t="shared" si="970"/>
        <v xml:space="preserve"> </v>
      </c>
      <c r="JL116" s="427" t="str">
        <f t="shared" si="970"/>
        <v xml:space="preserve"> </v>
      </c>
      <c r="JM116" s="427" t="str">
        <f t="shared" si="970"/>
        <v xml:space="preserve"> </v>
      </c>
      <c r="JN116" s="427" t="str">
        <f t="shared" si="970"/>
        <v xml:space="preserve"> </v>
      </c>
      <c r="JO116" s="427">
        <f t="shared" si="970"/>
        <v>20.838310432256225</v>
      </c>
      <c r="JP116" s="427" t="str">
        <f t="shared" si="970"/>
        <v xml:space="preserve"> </v>
      </c>
      <c r="JQ116" s="427">
        <f t="shared" si="970"/>
        <v>22.195742259057038</v>
      </c>
      <c r="JR116" s="427" t="str">
        <f t="shared" si="970"/>
        <v xml:space="preserve"> </v>
      </c>
      <c r="JS116" s="427" t="str">
        <f t="shared" si="970"/>
        <v xml:space="preserve"> </v>
      </c>
      <c r="JT116" s="427" t="str">
        <f t="shared" si="970"/>
        <v xml:space="preserve"> </v>
      </c>
      <c r="JU116" s="427" t="str">
        <f t="shared" si="970"/>
        <v xml:space="preserve"> </v>
      </c>
      <c r="JV116" s="427" t="str">
        <f t="shared" si="970"/>
        <v xml:space="preserve"> </v>
      </c>
      <c r="JW116" s="427" t="str">
        <f t="shared" si="970"/>
        <v xml:space="preserve"> </v>
      </c>
      <c r="JX116" s="427" t="str">
        <f t="shared" si="970"/>
        <v xml:space="preserve"> </v>
      </c>
      <c r="JY116" s="427" t="str">
        <f t="shared" si="970"/>
        <v xml:space="preserve"> </v>
      </c>
      <c r="JZ116" s="427">
        <f t="shared" si="970"/>
        <v>35.397108830333991</v>
      </c>
      <c r="KA116" s="427">
        <f t="shared" si="970"/>
        <v>8.9704681668693507</v>
      </c>
      <c r="KB116" s="427" t="str">
        <f t="shared" si="970"/>
        <v xml:space="preserve"> </v>
      </c>
      <c r="KC116" s="427" t="str">
        <f t="shared" si="970"/>
        <v xml:space="preserve"> </v>
      </c>
      <c r="KD116" s="427">
        <f t="shared" si="970"/>
        <v>9.562484964151178</v>
      </c>
      <c r="KE116" s="427">
        <f t="shared" si="970"/>
        <v>6.5366103679649239</v>
      </c>
      <c r="KF116" s="427" t="str">
        <f t="shared" si="970"/>
        <v xml:space="preserve"> </v>
      </c>
      <c r="KG116" s="427" t="str">
        <f t="shared" si="970"/>
        <v xml:space="preserve"> </v>
      </c>
      <c r="KH116" s="427">
        <f t="shared" si="970"/>
        <v>11.247047594588205</v>
      </c>
      <c r="KI116" s="427" t="str">
        <f t="shared" si="970"/>
        <v xml:space="preserve"> </v>
      </c>
      <c r="KJ116" s="427" t="str">
        <f t="shared" si="970"/>
        <v xml:space="preserve"> </v>
      </c>
      <c r="KK116" s="427">
        <f t="shared" si="970"/>
        <v>12.640095842484959</v>
      </c>
      <c r="KL116" s="427">
        <f t="shared" si="970"/>
        <v>21.319226318399735</v>
      </c>
      <c r="KM116" s="427">
        <f t="shared" si="970"/>
        <v>9.2567641916592294</v>
      </c>
      <c r="KN116" s="427">
        <f t="shared" si="970"/>
        <v>9.9278719677477358</v>
      </c>
      <c r="KO116" s="427" t="str">
        <f t="shared" si="970"/>
        <v xml:space="preserve"> </v>
      </c>
      <c r="KP116" s="427">
        <f t="shared" si="970"/>
        <v>6.9325880801147211</v>
      </c>
      <c r="KQ116" s="427" t="str">
        <f t="shared" si="970"/>
        <v xml:space="preserve"> </v>
      </c>
      <c r="KR116" s="427">
        <f t="shared" si="970"/>
        <v>9.5391881024652161</v>
      </c>
      <c r="KS116" s="427">
        <f t="shared" si="970"/>
        <v>9.5161791194304453</v>
      </c>
      <c r="KT116" s="427">
        <f t="shared" si="970"/>
        <v>8.5463500819196412</v>
      </c>
      <c r="KU116" s="427" t="str">
        <f t="shared" si="970"/>
        <v xml:space="preserve"> </v>
      </c>
      <c r="KV116" s="427" t="str">
        <f t="shared" si="970"/>
        <v xml:space="preserve"> </v>
      </c>
      <c r="KW116" s="427">
        <f t="shared" si="970"/>
        <v>7.3917654386335716</v>
      </c>
      <c r="KX116" s="427" t="str">
        <f t="shared" si="970"/>
        <v xml:space="preserve"> </v>
      </c>
      <c r="KY116" s="427" t="str">
        <f t="shared" si="970"/>
        <v xml:space="preserve"> </v>
      </c>
      <c r="KZ116" s="427" t="str">
        <f t="shared" si="970"/>
        <v xml:space="preserve"> </v>
      </c>
      <c r="LA116" s="427" t="str">
        <f t="shared" si="970"/>
        <v xml:space="preserve"> </v>
      </c>
      <c r="LB116" s="427">
        <f t="shared" si="970"/>
        <v>11.014761368901834</v>
      </c>
      <c r="LC116" s="427">
        <f t="shared" si="970"/>
        <v>7.1672854767709309</v>
      </c>
      <c r="LD116" s="427">
        <f t="shared" si="970"/>
        <v>7.1627470654942504</v>
      </c>
      <c r="LE116" s="427">
        <f t="shared" si="970"/>
        <v>5.9751228060095949</v>
      </c>
      <c r="LF116" s="427" t="str">
        <f t="shared" si="970"/>
        <v xml:space="preserve"> </v>
      </c>
      <c r="LG116" s="427" t="str">
        <f t="shared" si="970"/>
        <v xml:space="preserve"> </v>
      </c>
      <c r="LH116" s="427" t="str">
        <f t="shared" si="970"/>
        <v xml:space="preserve"> </v>
      </c>
      <c r="LI116" s="427">
        <f t="shared" si="970"/>
        <v>6.6473731867975783</v>
      </c>
      <c r="LJ116" s="427">
        <f t="shared" si="970"/>
        <v>17.351279414207667</v>
      </c>
      <c r="LK116" s="427">
        <f t="shared" si="970"/>
        <v>7.713359543934792</v>
      </c>
      <c r="LL116" s="427">
        <f t="shared" si="970"/>
        <v>7.734071128526038</v>
      </c>
      <c r="LM116" s="427" t="str">
        <f t="shared" si="970"/>
        <v xml:space="preserve"> </v>
      </c>
      <c r="LN116" s="427">
        <f t="shared" si="970"/>
        <v>12.790053727685754</v>
      </c>
      <c r="LO116" s="427">
        <f t="shared" si="970"/>
        <v>13.549629322172645</v>
      </c>
      <c r="LP116" s="427" t="str">
        <f t="shared" si="970"/>
        <v xml:space="preserve"> </v>
      </c>
      <c r="LQ116" s="427">
        <f t="shared" ref="LQ116:MP116" si="971">IF(ISBLANK(LQ82)," ",IF(LQ82&gt;=0,IF(LQ89&lt;&gt;" ",LQ82/LQ89*100," ")," "))</f>
        <v>5.3444607747412558</v>
      </c>
      <c r="LR116" s="427">
        <f t="shared" si="971"/>
        <v>8.3246062821427866</v>
      </c>
      <c r="LS116" s="427" t="str">
        <f t="shared" si="971"/>
        <v xml:space="preserve"> </v>
      </c>
      <c r="LT116" s="427">
        <f t="shared" si="971"/>
        <v>8.8855773290614213</v>
      </c>
      <c r="LU116" s="427">
        <f t="shared" si="971"/>
        <v>9.8251619730665443</v>
      </c>
      <c r="LV116" s="427" t="str">
        <f t="shared" si="971"/>
        <v xml:space="preserve"> </v>
      </c>
      <c r="LW116" s="427" t="str">
        <f t="shared" si="971"/>
        <v xml:space="preserve"> </v>
      </c>
      <c r="LX116" s="427" t="str">
        <f t="shared" si="971"/>
        <v xml:space="preserve"> </v>
      </c>
      <c r="LY116" s="427" t="str">
        <f t="shared" si="971"/>
        <v xml:space="preserve"> </v>
      </c>
      <c r="LZ116" s="427">
        <f t="shared" si="971"/>
        <v>22.931825926594101</v>
      </c>
      <c r="MA116" s="427">
        <f t="shared" si="971"/>
        <v>12.053706709825738</v>
      </c>
      <c r="MB116" s="427" t="str">
        <f t="shared" si="971"/>
        <v xml:space="preserve"> </v>
      </c>
      <c r="MC116" s="427" t="str">
        <f t="shared" si="971"/>
        <v xml:space="preserve"> </v>
      </c>
      <c r="MD116" s="427" t="str">
        <f t="shared" si="971"/>
        <v xml:space="preserve"> </v>
      </c>
      <c r="ME116" s="427" t="str">
        <f t="shared" si="971"/>
        <v xml:space="preserve"> </v>
      </c>
      <c r="MF116" s="427">
        <f t="shared" si="971"/>
        <v>12.772490021492169</v>
      </c>
      <c r="MG116" s="427" t="str">
        <f t="shared" si="971"/>
        <v xml:space="preserve"> </v>
      </c>
      <c r="MH116" s="427" t="str">
        <f t="shared" si="971"/>
        <v xml:space="preserve"> </v>
      </c>
      <c r="MI116" s="427">
        <f t="shared" si="971"/>
        <v>8.5548476784693399</v>
      </c>
      <c r="MJ116" s="427" t="str">
        <f t="shared" si="971"/>
        <v xml:space="preserve"> </v>
      </c>
      <c r="MK116" s="427">
        <f t="shared" si="971"/>
        <v>11.494937613193031</v>
      </c>
      <c r="ML116" s="427">
        <f t="shared" si="971"/>
        <v>14.436549456460442</v>
      </c>
      <c r="MM116" s="427" t="str">
        <f t="shared" si="971"/>
        <v xml:space="preserve"> </v>
      </c>
      <c r="MN116" s="427">
        <f t="shared" si="971"/>
        <v>7.3405537734569881</v>
      </c>
      <c r="MO116" s="427" t="str">
        <f t="shared" si="971"/>
        <v xml:space="preserve"> </v>
      </c>
      <c r="MP116" s="427" t="str">
        <f t="shared" si="971"/>
        <v xml:space="preserve"> </v>
      </c>
      <c r="MR116" s="348">
        <f t="shared" si="50"/>
        <v>0.85971373186024702</v>
      </c>
      <c r="MS116" s="346">
        <f t="shared" si="51"/>
        <v>85.464142355953101</v>
      </c>
      <c r="MT116" s="286">
        <f t="shared" si="52"/>
        <v>9.7955865330514289</v>
      </c>
      <c r="MU116" s="772">
        <f t="shared" si="53"/>
        <v>162</v>
      </c>
    </row>
    <row r="117" spans="1:359" s="99" customFormat="1" ht="29" x14ac:dyDescent="0.35">
      <c r="A117" s="101" t="s">
        <v>293</v>
      </c>
      <c r="B117" s="102"/>
      <c r="C117" s="102" t="s">
        <v>158</v>
      </c>
      <c r="D117" s="70" t="s">
        <v>225</v>
      </c>
      <c r="E117" s="286">
        <f t="shared" si="15"/>
        <v>77.248032031439308</v>
      </c>
      <c r="F117" s="352"/>
      <c r="G117" s="728">
        <f t="shared" ref="G117:M117" si="972">IF(ISBLANK(G78)," ",IF(G78&gt;=0,IF(G89&lt;&gt;" ",G78/G89*100," ")," "))</f>
        <v>232.29850537873781</v>
      </c>
      <c r="H117" s="909">
        <f t="shared" ref="H117" si="973">IF(ISBLANK(H78)," ",IF(H78&gt;=0,IF(H89&lt;&gt;" ",H78/H89*100," ")," "))</f>
        <v>21.80740740740741</v>
      </c>
      <c r="I117" s="858">
        <f t="shared" ref="I117" si="974">IF(ISBLANK(I78)," ",IF(I78&gt;=0,IF(I89&lt;&gt;" ",I78/I89*100," ")," "))</f>
        <v>100.13530096598598</v>
      </c>
      <c r="J117" s="774" t="str">
        <f t="shared" ref="J117:L117" si="975">IF(ISBLANK(J78)," ",IF(J78&gt;=0,IF(J89&lt;&gt;" ",J78/J89*100," ")," "))</f>
        <v xml:space="preserve"> </v>
      </c>
      <c r="K117" s="774">
        <f t="shared" ref="K117" si="976">IF(ISBLANK(K78)," ",IF(K78&gt;=0,IF(K89&lt;&gt;" ",K78/K89*100," ")," "))</f>
        <v>150.53032908465221</v>
      </c>
      <c r="L117" s="774">
        <f t="shared" si="975"/>
        <v>12.30270051035928</v>
      </c>
      <c r="M117" s="728">
        <f t="shared" si="972"/>
        <v>114.6742876196577</v>
      </c>
      <c r="N117" s="728" t="str">
        <f t="shared" ref="N117:S117" si="977">IF(ISBLANK(N78)," ",IF(N78&gt;=0,IF(N89&lt;&gt;" ",N78/N89*100," ")," "))</f>
        <v xml:space="preserve"> </v>
      </c>
      <c r="O117" s="774">
        <f t="shared" ref="O117:Q119" si="978">IF(ISBLANK(O78)," ",IF(O78&gt;=0,IF(O89&lt;&gt;" ",O78/O89*100," ")," "))</f>
        <v>11.361512149292212</v>
      </c>
      <c r="P117" s="858">
        <f t="shared" si="978"/>
        <v>3.1581816834030234</v>
      </c>
      <c r="Q117" s="858">
        <f t="shared" si="978"/>
        <v>38.394737504509877</v>
      </c>
      <c r="R117" s="858" t="str">
        <f t="shared" ref="R117" si="979">IF(ISBLANK(R78)," ",IF(R78&gt;=0,IF(R89&lt;&gt;" ",R78/R89*100," ")," "))</f>
        <v xml:space="preserve"> </v>
      </c>
      <c r="S117" s="728" t="str">
        <f t="shared" si="977"/>
        <v xml:space="preserve"> </v>
      </c>
      <c r="T117" s="728">
        <f t="shared" ref="T117" si="980">IF(ISBLANK(T78)," ",IF(T78&gt;=0,IF(T89&lt;&gt;" ",T78/T89*100," ")," "))</f>
        <v>231.2498518854151</v>
      </c>
      <c r="U117" s="858"/>
      <c r="V117" s="686">
        <f t="shared" ref="V117:W117" si="981">IF(ISBLANK(V78)," ",IF(V78&gt;=0,IF(V89&lt;&gt;" ",V78/V89*100," ")," "))</f>
        <v>82.348642793125279</v>
      </c>
      <c r="W117" s="812">
        <f t="shared" si="981"/>
        <v>197.36766762918307</v>
      </c>
      <c r="X117" s="671">
        <f t="shared" ref="X117:Y119" si="982">IF(ISBLANK(X78)," ",IF(X78&gt;=0,IF(X89&lt;&gt;" ",X78/X89*100," ")," "))</f>
        <v>42.244101151464577</v>
      </c>
      <c r="Y117" s="728">
        <f t="shared" si="982"/>
        <v>55.353145164830345</v>
      </c>
      <c r="Z117" s="728">
        <f t="shared" ref="Z117:AB119" si="983">IF(ISBLANK(Z78)," ",IF(Z78&gt;=0,IF(Z89&lt;&gt;" ",Z78/Z89*100," ")," "))</f>
        <v>20.61334262847457</v>
      </c>
      <c r="AA117" s="774" t="str">
        <f t="shared" si="983"/>
        <v xml:space="preserve"> </v>
      </c>
      <c r="AB117" s="909" t="str">
        <f t="shared" si="983"/>
        <v xml:space="preserve"> </v>
      </c>
      <c r="AC117" s="801">
        <f t="shared" ref="AC117" si="984">IF(ISBLANK(AC78)," ",IF(AC78&gt;=0,IF(AC89&lt;&gt;" ",AC78/AC89*100," ")," "))</f>
        <v>69.958465067261798</v>
      </c>
      <c r="AD117" s="287">
        <f t="shared" ref="AD117:AK119" si="985">IF(ISBLANK(AD78)," ",IF(AD78&gt;=0,IF(AD89&lt;&gt;" ",AD78/AD89*100," ")," "))</f>
        <v>20.389963070841048</v>
      </c>
      <c r="AE117" s="502">
        <f t="shared" ref="AE117:AH117" si="986">IF(ISBLANK(AE78)," ",IF(AE78&gt;=0,IF(AE89&lt;&gt;" ",AE78/AE89*100," ")," "))</f>
        <v>59.130124437454597</v>
      </c>
      <c r="AF117" s="686" t="str">
        <f t="shared" si="986"/>
        <v xml:space="preserve"> </v>
      </c>
      <c r="AG117" s="774" t="str">
        <f t="shared" ref="AG117" si="987">IF(ISBLANK(AG78)," ",IF(AG78&gt;=0,IF(AG89&lt;&gt;" ",AG78/AG89*100," ")," "))</f>
        <v xml:space="preserve"> </v>
      </c>
      <c r="AH117" s="658">
        <f t="shared" si="986"/>
        <v>67.716070277414246</v>
      </c>
      <c r="AI117" s="427" t="str">
        <f t="shared" si="985"/>
        <v xml:space="preserve"> </v>
      </c>
      <c r="AJ117" s="502">
        <f t="shared" si="985"/>
        <v>19.136486492012153</v>
      </c>
      <c r="AK117" s="728">
        <f t="shared" si="985"/>
        <v>131.71931209823541</v>
      </c>
      <c r="AL117" s="427" t="str">
        <f t="shared" ref="AL117:AR119" si="988">IF(ISBLANK(AL78)," ",IF(AL78&gt;=0,IF(AL89&lt;&gt;" ",AL78/AL89*100," ")," "))</f>
        <v xml:space="preserve"> </v>
      </c>
      <c r="AM117" s="427" t="str">
        <f t="shared" si="988"/>
        <v xml:space="preserve"> </v>
      </c>
      <c r="AN117" s="502">
        <f t="shared" si="988"/>
        <v>14.478510812509349</v>
      </c>
      <c r="AO117" s="588">
        <f t="shared" ref="AO117:AP119" si="989">IF(ISBLANK(AO78)," ",IF(AO78&gt;=0,IF(AO89&lt;&gt;" ",AO78/AO89*100," ")," "))</f>
        <v>54.204130026677198</v>
      </c>
      <c r="AP117" s="858">
        <f t="shared" si="989"/>
        <v>13.813564405152814</v>
      </c>
      <c r="AQ117" s="427" t="str">
        <f t="shared" si="988"/>
        <v xml:space="preserve"> </v>
      </c>
      <c r="AR117" s="427">
        <f t="shared" si="988"/>
        <v>0</v>
      </c>
      <c r="AS117" s="564">
        <f>IF(ISBLANK(AS78)," ",IF(AS78&gt;=0,IF(AS89&lt;&gt;" ",AS78/AS89*100," ")," "))</f>
        <v>53.210690192741758</v>
      </c>
      <c r="AT117" s="427" t="str">
        <f t="shared" ref="AT117:AU117" si="990">IF(ISBLANK(AT78)," ",IF(AT78&gt;=0,IF(AT89&lt;&gt;" ",AT78/AT89*100," ")," "))</f>
        <v xml:space="preserve"> </v>
      </c>
      <c r="AU117" s="642" t="str">
        <f t="shared" si="990"/>
        <v xml:space="preserve"> </v>
      </c>
      <c r="AV117" s="564">
        <f t="shared" ref="AV117:AX117" si="991">IF(ISBLANK(AV78)," ",IF(AV78&gt;=0,IF(AV89&lt;&gt;" ",AV78/AV89*100," ")," "))</f>
        <v>242.3352088406599</v>
      </c>
      <c r="AW117" s="728" t="str">
        <f t="shared" si="991"/>
        <v xml:space="preserve"> </v>
      </c>
      <c r="AX117" s="728">
        <f t="shared" si="991"/>
        <v>139.57819639232574</v>
      </c>
      <c r="AY117" s="427" t="str">
        <f t="shared" ref="AY117:BP119" si="992">IF(ISBLANK(AY78)," ",IF(AY78&gt;=0,IF(AY89&lt;&gt;" ",AY78/AY89*100," ")," "))</f>
        <v xml:space="preserve"> </v>
      </c>
      <c r="AZ117" s="530">
        <f t="shared" ref="AZ117" si="993">IF(ISBLANK(AZ78)," ",IF(AZ78&gt;=0,IF(AZ89&lt;&gt;" ",AZ78/AZ89*100," ")," "))</f>
        <v>59.210741771737354</v>
      </c>
      <c r="BA117" s="427" t="str">
        <f t="shared" si="992"/>
        <v xml:space="preserve"> </v>
      </c>
      <c r="BB117" s="427">
        <f t="shared" si="992"/>
        <v>68.383553671401501</v>
      </c>
      <c r="BC117" s="427">
        <f t="shared" si="992"/>
        <v>3.8169339743825006</v>
      </c>
      <c r="BD117" s="671" t="str">
        <f t="shared" ref="BD117" si="994">IF(ISBLANK(BD78)," ",IF(BD78&gt;=0,IF(BD89&lt;&gt;" ",BD78/BD89*100," ")," "))</f>
        <v xml:space="preserve"> </v>
      </c>
      <c r="BE117" s="502">
        <f t="shared" ref="BE117:BF117" si="995">IF(ISBLANK(BE78)," ",IF(BE78&gt;=0,IF(BE89&lt;&gt;" ",BE78/BE89*100," ")," "))</f>
        <v>62.006530724988139</v>
      </c>
      <c r="BF117" s="774" t="str">
        <f t="shared" si="995"/>
        <v xml:space="preserve"> </v>
      </c>
      <c r="BG117" s="427" t="str">
        <f t="shared" si="992"/>
        <v xml:space="preserve"> </v>
      </c>
      <c r="BH117" s="427" t="str">
        <f t="shared" si="992"/>
        <v xml:space="preserve"> </v>
      </c>
      <c r="BI117" s="427">
        <f t="shared" si="992"/>
        <v>13.844772065105479</v>
      </c>
      <c r="BJ117" s="427">
        <f t="shared" si="992"/>
        <v>68.663076415213936</v>
      </c>
      <c r="BK117" s="427">
        <f t="shared" si="992"/>
        <v>141.68339407716036</v>
      </c>
      <c r="BL117" s="427" t="str">
        <f t="shared" si="992"/>
        <v xml:space="preserve"> </v>
      </c>
      <c r="BM117" s="427" t="str">
        <f t="shared" si="992"/>
        <v xml:space="preserve"> </v>
      </c>
      <c r="BN117" s="427">
        <f t="shared" si="992"/>
        <v>30.61562955945405</v>
      </c>
      <c r="BO117" s="427" t="str">
        <f t="shared" si="992"/>
        <v xml:space="preserve"> </v>
      </c>
      <c r="BP117" s="858" t="str">
        <f t="shared" si="992"/>
        <v xml:space="preserve"> </v>
      </c>
      <c r="BQ117" s="427" t="str">
        <f t="shared" ref="BQ117:EE117" si="996">IF(ISBLANK(BQ78)," ",IF(BQ78&gt;=0,IF(BQ89&lt;&gt;" ",BQ78/BQ89*100," ")," "))</f>
        <v xml:space="preserve"> </v>
      </c>
      <c r="BR117" s="427">
        <f t="shared" si="996"/>
        <v>26.121564088137145</v>
      </c>
      <c r="BS117" s="427">
        <f t="shared" si="996"/>
        <v>1.1336261867649142</v>
      </c>
      <c r="BT117" s="427" t="str">
        <f t="shared" si="996"/>
        <v xml:space="preserve"> </v>
      </c>
      <c r="BU117" s="427" t="str">
        <f t="shared" si="996"/>
        <v xml:space="preserve"> </v>
      </c>
      <c r="BV117" s="427" t="str">
        <f t="shared" si="996"/>
        <v xml:space="preserve"> </v>
      </c>
      <c r="BW117" s="427" t="str">
        <f t="shared" si="996"/>
        <v xml:space="preserve"> </v>
      </c>
      <c r="BX117" s="427" t="str">
        <f t="shared" si="996"/>
        <v xml:space="preserve"> </v>
      </c>
      <c r="BY117" s="427">
        <f t="shared" si="996"/>
        <v>86.389543832033326</v>
      </c>
      <c r="BZ117" s="427">
        <f t="shared" si="996"/>
        <v>22.183654192647172</v>
      </c>
      <c r="CA117" s="427">
        <f t="shared" si="996"/>
        <v>178.036808456416</v>
      </c>
      <c r="CB117" s="427">
        <f t="shared" si="996"/>
        <v>85.34685075487694</v>
      </c>
      <c r="CC117" s="427" t="str">
        <f t="shared" si="996"/>
        <v xml:space="preserve"> </v>
      </c>
      <c r="CD117" s="427">
        <f t="shared" si="996"/>
        <v>0</v>
      </c>
      <c r="CE117" s="427" t="str">
        <f t="shared" si="996"/>
        <v xml:space="preserve"> </v>
      </c>
      <c r="CF117" s="564">
        <f>IF(ISBLANK(CF78)," ",IF(CF78&gt;=0,IF(CF89&lt;&gt;" ",CF78/CF89*100," ")," "))</f>
        <v>196.74595199980558</v>
      </c>
      <c r="CG117" s="427">
        <f t="shared" si="996"/>
        <v>0</v>
      </c>
      <c r="CH117" s="427">
        <f t="shared" si="996"/>
        <v>114.40435132918108</v>
      </c>
      <c r="CI117" s="427" t="str">
        <f t="shared" si="996"/>
        <v xml:space="preserve"> </v>
      </c>
      <c r="CJ117" s="427">
        <f t="shared" si="996"/>
        <v>122.61443000234804</v>
      </c>
      <c r="CK117" s="427" t="str">
        <f t="shared" si="996"/>
        <v xml:space="preserve"> </v>
      </c>
      <c r="CL117" s="427">
        <f t="shared" si="996"/>
        <v>40.935739220347024</v>
      </c>
      <c r="CM117" s="427" t="str">
        <f t="shared" si="996"/>
        <v xml:space="preserve"> </v>
      </c>
      <c r="CN117" s="427" t="str">
        <f t="shared" si="996"/>
        <v xml:space="preserve"> </v>
      </c>
      <c r="CO117" s="427">
        <f t="shared" si="996"/>
        <v>34.623632065947767</v>
      </c>
      <c r="CP117" s="427" t="str">
        <f t="shared" si="996"/>
        <v xml:space="preserve"> </v>
      </c>
      <c r="CQ117" s="499">
        <f t="shared" ref="CQ117" si="997">IF(ISBLANK(CQ78)," ",IF(CQ78&gt;=0,IF(CQ89&lt;&gt;" ",CQ78/CQ89*100," ")," "))</f>
        <v>32.039829303403387</v>
      </c>
      <c r="CR117" s="427" t="str">
        <f t="shared" si="996"/>
        <v xml:space="preserve"> </v>
      </c>
      <c r="CS117" s="427" t="str">
        <f t="shared" si="996"/>
        <v xml:space="preserve"> </v>
      </c>
      <c r="CT117" s="427" t="str">
        <f t="shared" si="996"/>
        <v xml:space="preserve"> </v>
      </c>
      <c r="CU117" s="427" t="str">
        <f t="shared" si="996"/>
        <v xml:space="preserve"> </v>
      </c>
      <c r="CV117" s="774" t="str">
        <f t="shared" si="996"/>
        <v xml:space="preserve"> </v>
      </c>
      <c r="CW117" s="427">
        <f t="shared" si="996"/>
        <v>47.588337011106262</v>
      </c>
      <c r="CX117" s="427">
        <f t="shared" si="996"/>
        <v>17.93247429433567</v>
      </c>
      <c r="CY117" s="427" t="str">
        <f t="shared" si="996"/>
        <v xml:space="preserve"> </v>
      </c>
      <c r="CZ117" s="427" t="str">
        <f t="shared" si="996"/>
        <v xml:space="preserve"> </v>
      </c>
      <c r="DA117" s="427" t="str">
        <f t="shared" si="996"/>
        <v xml:space="preserve"> </v>
      </c>
      <c r="DB117" s="427">
        <f t="shared" si="996"/>
        <v>46.17520222602419</v>
      </c>
      <c r="DC117" s="427" t="str">
        <f t="shared" si="996"/>
        <v xml:space="preserve"> </v>
      </c>
      <c r="DD117" s="427" t="str">
        <f t="shared" si="996"/>
        <v xml:space="preserve"> </v>
      </c>
      <c r="DE117" s="427" t="str">
        <f t="shared" si="996"/>
        <v xml:space="preserve"> </v>
      </c>
      <c r="DF117" s="427" t="str">
        <f t="shared" si="996"/>
        <v xml:space="preserve"> </v>
      </c>
      <c r="DG117" s="858" t="str">
        <f t="shared" ref="DG117" si="998">IF(ISBLANK(DG78)," ",IF(DG78&gt;=0,IF(DG89&lt;&gt;" ",DG78/DG89*100," ")," "))</f>
        <v xml:space="preserve"> </v>
      </c>
      <c r="DH117" s="427" t="str">
        <f t="shared" si="996"/>
        <v xml:space="preserve"> </v>
      </c>
      <c r="DI117" s="427" t="str">
        <f t="shared" si="996"/>
        <v xml:space="preserve"> </v>
      </c>
      <c r="DJ117" s="427" t="str">
        <f t="shared" si="996"/>
        <v xml:space="preserve"> </v>
      </c>
      <c r="DK117" s="427">
        <f t="shared" si="996"/>
        <v>28.030170002327679</v>
      </c>
      <c r="DL117" s="427" t="str">
        <f t="shared" si="996"/>
        <v xml:space="preserve"> </v>
      </c>
      <c r="DM117" s="427" t="str">
        <f t="shared" si="996"/>
        <v xml:space="preserve"> </v>
      </c>
      <c r="DN117" s="427" t="str">
        <f t="shared" si="996"/>
        <v xml:space="preserve"> </v>
      </c>
      <c r="DO117" s="427" t="str">
        <f t="shared" si="996"/>
        <v xml:space="preserve"> </v>
      </c>
      <c r="DP117" s="427">
        <f t="shared" si="996"/>
        <v>84.678372837393439</v>
      </c>
      <c r="DQ117" s="427" t="str">
        <f t="shared" si="996"/>
        <v xml:space="preserve"> </v>
      </c>
      <c r="DR117" s="427" t="str">
        <f t="shared" si="996"/>
        <v xml:space="preserve"> </v>
      </c>
      <c r="DS117" s="427">
        <f t="shared" si="996"/>
        <v>86.423654175695944</v>
      </c>
      <c r="DT117" s="427">
        <f t="shared" si="996"/>
        <v>129.42881642750362</v>
      </c>
      <c r="DU117" s="427" t="str">
        <f t="shared" si="996"/>
        <v xml:space="preserve"> </v>
      </c>
      <c r="DV117" s="427" t="str">
        <f t="shared" si="996"/>
        <v xml:space="preserve"> </v>
      </c>
      <c r="DW117" s="427" t="str">
        <f t="shared" si="996"/>
        <v xml:space="preserve"> </v>
      </c>
      <c r="DX117" s="427">
        <f t="shared" si="996"/>
        <v>73.478935433822656</v>
      </c>
      <c r="DY117" s="427">
        <f t="shared" si="996"/>
        <v>231.69059174865708</v>
      </c>
      <c r="DZ117" s="427" t="str">
        <f t="shared" si="996"/>
        <v xml:space="preserve"> </v>
      </c>
      <c r="EA117" s="427">
        <f t="shared" si="996"/>
        <v>85.526315789473685</v>
      </c>
      <c r="EB117" s="427">
        <f t="shared" si="996"/>
        <v>189.969474445575</v>
      </c>
      <c r="EC117" s="427" t="str">
        <f t="shared" si="996"/>
        <v xml:space="preserve"> </v>
      </c>
      <c r="ED117" s="427">
        <f t="shared" si="996"/>
        <v>223.13496667215443</v>
      </c>
      <c r="EE117" s="427">
        <f t="shared" si="996"/>
        <v>49.834557846788485</v>
      </c>
      <c r="EF117" s="427" t="str">
        <f t="shared" ref="EF117:GR117" si="999">IF(ISBLANK(EF78)," ",IF(EF78&gt;=0,IF(EF89&lt;&gt;" ",EF78/EF89*100," ")," "))</f>
        <v xml:space="preserve"> </v>
      </c>
      <c r="EG117" s="427" t="str">
        <f t="shared" si="999"/>
        <v xml:space="preserve"> </v>
      </c>
      <c r="EH117" s="427" t="str">
        <f t="shared" si="999"/>
        <v xml:space="preserve"> </v>
      </c>
      <c r="EI117" s="427" t="str">
        <f t="shared" si="999"/>
        <v xml:space="preserve"> </v>
      </c>
      <c r="EJ117" s="427" t="str">
        <f t="shared" si="999"/>
        <v xml:space="preserve"> </v>
      </c>
      <c r="EK117" s="427">
        <f t="shared" si="999"/>
        <v>1.7340051880935035E-2</v>
      </c>
      <c r="EL117" s="427" t="str">
        <f t="shared" si="999"/>
        <v xml:space="preserve"> </v>
      </c>
      <c r="EM117" s="427" t="str">
        <f t="shared" si="999"/>
        <v xml:space="preserve"> </v>
      </c>
      <c r="EN117" s="427" t="str">
        <f t="shared" si="999"/>
        <v xml:space="preserve"> </v>
      </c>
      <c r="EO117" s="427" t="str">
        <f t="shared" si="999"/>
        <v xml:space="preserve"> </v>
      </c>
      <c r="EP117" s="427" t="str">
        <f t="shared" si="999"/>
        <v xml:space="preserve"> </v>
      </c>
      <c r="EQ117" s="427" t="str">
        <f t="shared" si="999"/>
        <v xml:space="preserve"> </v>
      </c>
      <c r="ER117" s="427">
        <f t="shared" si="999"/>
        <v>36.295023682025601</v>
      </c>
      <c r="ES117" s="427" t="str">
        <f t="shared" si="999"/>
        <v xml:space="preserve"> </v>
      </c>
      <c r="ET117" s="427" t="str">
        <f t="shared" si="999"/>
        <v xml:space="preserve"> </v>
      </c>
      <c r="EU117" s="427" t="str">
        <f t="shared" si="999"/>
        <v xml:space="preserve"> </v>
      </c>
      <c r="EV117" s="427">
        <f t="shared" si="999"/>
        <v>14.912294677139263</v>
      </c>
      <c r="EW117" s="427" t="str">
        <f t="shared" si="999"/>
        <v xml:space="preserve"> </v>
      </c>
      <c r="EX117" s="427" t="str">
        <f t="shared" si="999"/>
        <v xml:space="preserve"> </v>
      </c>
      <c r="EY117" s="427">
        <f t="shared" si="999"/>
        <v>62.674584159492419</v>
      </c>
      <c r="EZ117" s="774" t="str">
        <f t="shared" ref="EZ117" si="1000">IF(ISBLANK(EZ78)," ",IF(EZ78&gt;=0,IF(EZ89&lt;&gt;" ",EZ78/EZ89*100," ")," "))</f>
        <v xml:space="preserve"> </v>
      </c>
      <c r="FA117" s="427" t="str">
        <f t="shared" si="999"/>
        <v xml:space="preserve"> </v>
      </c>
      <c r="FB117" s="427">
        <f t="shared" si="999"/>
        <v>3.6911220402575675</v>
      </c>
      <c r="FC117" s="427" t="str">
        <f t="shared" si="999"/>
        <v xml:space="preserve"> </v>
      </c>
      <c r="FD117" s="427" t="str">
        <f t="shared" si="999"/>
        <v xml:space="preserve"> </v>
      </c>
      <c r="FE117" s="427">
        <f t="shared" si="999"/>
        <v>41.969572060256311</v>
      </c>
      <c r="FF117" s="427" t="str">
        <f t="shared" si="999"/>
        <v xml:space="preserve"> </v>
      </c>
      <c r="FG117" s="427">
        <f t="shared" si="999"/>
        <v>80.664635163922796</v>
      </c>
      <c r="FH117" s="427">
        <f t="shared" si="999"/>
        <v>76.34790454450355</v>
      </c>
      <c r="FI117" s="427" t="str">
        <f t="shared" si="999"/>
        <v xml:space="preserve"> </v>
      </c>
      <c r="FJ117" s="427">
        <f t="shared" si="999"/>
        <v>55.895752005533609</v>
      </c>
      <c r="FK117" s="427" t="str">
        <f t="shared" si="999"/>
        <v xml:space="preserve"> </v>
      </c>
      <c r="FL117" s="427" t="str">
        <f t="shared" si="999"/>
        <v xml:space="preserve"> </v>
      </c>
      <c r="FM117" s="427" t="str">
        <f t="shared" si="999"/>
        <v xml:space="preserve"> </v>
      </c>
      <c r="FN117" s="427">
        <f t="shared" si="999"/>
        <v>17.586998052998656</v>
      </c>
      <c r="FO117" s="427">
        <f t="shared" si="999"/>
        <v>22.313736165243647</v>
      </c>
      <c r="FP117" s="427" t="str">
        <f t="shared" si="999"/>
        <v xml:space="preserve"> </v>
      </c>
      <c r="FQ117" s="427" t="str">
        <f t="shared" si="999"/>
        <v xml:space="preserve"> </v>
      </c>
      <c r="FR117" s="427">
        <f t="shared" si="999"/>
        <v>26.121564088137145</v>
      </c>
      <c r="FS117" s="427">
        <f t="shared" si="999"/>
        <v>0.61033222025950851</v>
      </c>
      <c r="FT117" s="427">
        <f t="shared" si="999"/>
        <v>155.26992287917739</v>
      </c>
      <c r="FU117" s="427" t="str">
        <f t="shared" si="999"/>
        <v xml:space="preserve"> </v>
      </c>
      <c r="FV117" s="427" t="str">
        <f t="shared" si="999"/>
        <v xml:space="preserve"> </v>
      </c>
      <c r="FW117" s="427" t="str">
        <f t="shared" si="999"/>
        <v xml:space="preserve"> </v>
      </c>
      <c r="FX117" s="427" t="str">
        <f t="shared" si="999"/>
        <v xml:space="preserve"> </v>
      </c>
      <c r="FY117" s="427">
        <f t="shared" si="999"/>
        <v>64.635113763257223</v>
      </c>
      <c r="FZ117" s="427" t="str">
        <f t="shared" si="999"/>
        <v xml:space="preserve"> </v>
      </c>
      <c r="GA117" s="427" t="str">
        <f t="shared" si="999"/>
        <v xml:space="preserve"> </v>
      </c>
      <c r="GB117" s="427" t="str">
        <f t="shared" si="999"/>
        <v xml:space="preserve"> </v>
      </c>
      <c r="GC117" s="427" t="str">
        <f t="shared" si="999"/>
        <v xml:space="preserve"> </v>
      </c>
      <c r="GD117" s="427" t="str">
        <f t="shared" si="999"/>
        <v xml:space="preserve"> </v>
      </c>
      <c r="GE117" s="427" t="str">
        <f t="shared" si="999"/>
        <v xml:space="preserve"> </v>
      </c>
      <c r="GF117" s="427" t="str">
        <f t="shared" si="999"/>
        <v xml:space="preserve"> </v>
      </c>
      <c r="GG117" s="427">
        <f t="shared" si="999"/>
        <v>24.938669847250647</v>
      </c>
      <c r="GH117" s="427" t="str">
        <f t="shared" si="999"/>
        <v xml:space="preserve"> </v>
      </c>
      <c r="GI117" s="427" t="str">
        <f t="shared" si="999"/>
        <v xml:space="preserve"> </v>
      </c>
      <c r="GJ117" s="427" t="str">
        <f t="shared" si="999"/>
        <v xml:space="preserve"> </v>
      </c>
      <c r="GK117" s="427" t="str">
        <f t="shared" si="999"/>
        <v xml:space="preserve"> </v>
      </c>
      <c r="GL117" s="427">
        <f t="shared" si="999"/>
        <v>84.691684355267199</v>
      </c>
      <c r="GM117" s="427" t="str">
        <f t="shared" si="999"/>
        <v xml:space="preserve"> </v>
      </c>
      <c r="GN117" s="427" t="str">
        <f t="shared" si="999"/>
        <v xml:space="preserve"> </v>
      </c>
      <c r="GO117" s="427" t="str">
        <f t="shared" si="999"/>
        <v xml:space="preserve"> </v>
      </c>
      <c r="GP117" s="427" t="str">
        <f t="shared" si="999"/>
        <v xml:space="preserve"> </v>
      </c>
      <c r="GQ117" s="427" t="str">
        <f t="shared" si="999"/>
        <v xml:space="preserve"> </v>
      </c>
      <c r="GR117" s="427">
        <f t="shared" si="999"/>
        <v>154.84685273658442</v>
      </c>
      <c r="GS117" s="427">
        <f t="shared" ref="GS117:JD117" si="1001">IF(ISBLANK(GS78)," ",IF(GS78&gt;=0,IF(GS89&lt;&gt;" ",GS78/GS89*100," ")," "))</f>
        <v>62.215587022335562</v>
      </c>
      <c r="GT117" s="427">
        <f t="shared" si="1001"/>
        <v>25.723870888738798</v>
      </c>
      <c r="GU117" s="427" t="str">
        <f t="shared" si="1001"/>
        <v xml:space="preserve"> </v>
      </c>
      <c r="GV117" s="427">
        <f t="shared" si="1001"/>
        <v>32.031946981604996</v>
      </c>
      <c r="GW117" s="427">
        <f t="shared" si="1001"/>
        <v>47.214179497056982</v>
      </c>
      <c r="GX117" s="427">
        <f t="shared" si="1001"/>
        <v>171.3227318187449</v>
      </c>
      <c r="GY117" s="427" t="str">
        <f t="shared" si="1001"/>
        <v xml:space="preserve"> </v>
      </c>
      <c r="GZ117" s="427" t="str">
        <f t="shared" si="1001"/>
        <v xml:space="preserve"> </v>
      </c>
      <c r="HA117" s="427" t="str">
        <f t="shared" si="1001"/>
        <v xml:space="preserve"> </v>
      </c>
      <c r="HB117" s="427" t="str">
        <f t="shared" si="1001"/>
        <v xml:space="preserve"> </v>
      </c>
      <c r="HC117" s="427" t="str">
        <f t="shared" si="1001"/>
        <v xml:space="preserve"> </v>
      </c>
      <c r="HD117" s="427">
        <f t="shared" si="1001"/>
        <v>47.271421007842463</v>
      </c>
      <c r="HE117" s="427" t="str">
        <f t="shared" si="1001"/>
        <v xml:space="preserve"> </v>
      </c>
      <c r="HF117" s="427">
        <f t="shared" si="1001"/>
        <v>213.33130363632904</v>
      </c>
      <c r="HG117" s="427" t="str">
        <f t="shared" si="1001"/>
        <v xml:space="preserve"> </v>
      </c>
      <c r="HH117" s="427" t="str">
        <f t="shared" si="1001"/>
        <v xml:space="preserve"> </v>
      </c>
      <c r="HI117" s="427">
        <f t="shared" si="1001"/>
        <v>495.72846624237519</v>
      </c>
      <c r="HJ117" s="427" t="str">
        <f t="shared" si="1001"/>
        <v xml:space="preserve"> </v>
      </c>
      <c r="HK117" s="427">
        <f t="shared" si="1001"/>
        <v>126.38018814557186</v>
      </c>
      <c r="HL117" s="427">
        <f t="shared" si="1001"/>
        <v>9.9611844978254549</v>
      </c>
      <c r="HM117" s="427" t="str">
        <f t="shared" si="1001"/>
        <v xml:space="preserve"> </v>
      </c>
      <c r="HN117" s="427" t="str">
        <f t="shared" si="1001"/>
        <v xml:space="preserve"> </v>
      </c>
      <c r="HO117" s="427">
        <f t="shared" si="1001"/>
        <v>7.1992138651080406</v>
      </c>
      <c r="HP117" s="427" t="str">
        <f t="shared" si="1001"/>
        <v xml:space="preserve"> </v>
      </c>
      <c r="HQ117" s="427" t="str">
        <f t="shared" si="1001"/>
        <v xml:space="preserve"> </v>
      </c>
      <c r="HR117" s="427" t="str">
        <f t="shared" si="1001"/>
        <v xml:space="preserve"> </v>
      </c>
      <c r="HS117" s="427">
        <f t="shared" si="1001"/>
        <v>95.605778086054741</v>
      </c>
      <c r="HT117" s="427">
        <f t="shared" si="1001"/>
        <v>110.48738718509854</v>
      </c>
      <c r="HU117" s="427">
        <f t="shared" si="1001"/>
        <v>105.79070113630723</v>
      </c>
      <c r="HV117" s="427">
        <f t="shared" si="1001"/>
        <v>150.22730079754336</v>
      </c>
      <c r="HW117" s="427">
        <f t="shared" si="1001"/>
        <v>38.704518460838244</v>
      </c>
      <c r="HX117" s="427" t="str">
        <f t="shared" si="1001"/>
        <v xml:space="preserve"> </v>
      </c>
      <c r="HY117" s="427" t="str">
        <f t="shared" si="1001"/>
        <v xml:space="preserve"> </v>
      </c>
      <c r="HZ117" s="427" t="str">
        <f t="shared" si="1001"/>
        <v xml:space="preserve"> </v>
      </c>
      <c r="IA117" s="427" t="str">
        <f t="shared" si="1001"/>
        <v xml:space="preserve"> </v>
      </c>
      <c r="IB117" s="427">
        <f t="shared" si="1001"/>
        <v>39.943421745459801</v>
      </c>
      <c r="IC117" s="427" t="str">
        <f t="shared" si="1001"/>
        <v xml:space="preserve"> </v>
      </c>
      <c r="ID117" s="427">
        <f t="shared" si="1001"/>
        <v>22.555770604418271</v>
      </c>
      <c r="IE117" s="427" t="str">
        <f t="shared" si="1001"/>
        <v xml:space="preserve"> </v>
      </c>
      <c r="IF117" s="427" t="str">
        <f t="shared" si="1001"/>
        <v xml:space="preserve"> </v>
      </c>
      <c r="IG117" s="427" t="str">
        <f t="shared" si="1001"/>
        <v xml:space="preserve"> </v>
      </c>
      <c r="IH117" s="427" t="str">
        <f t="shared" si="1001"/>
        <v xml:space="preserve"> </v>
      </c>
      <c r="II117" s="427" t="str">
        <f t="shared" si="1001"/>
        <v xml:space="preserve"> </v>
      </c>
      <c r="IJ117" s="427" t="str">
        <f t="shared" si="1001"/>
        <v xml:space="preserve"> </v>
      </c>
      <c r="IK117" s="427">
        <f t="shared" si="1001"/>
        <v>27.537973281841321</v>
      </c>
      <c r="IL117" s="427" t="str">
        <f t="shared" si="1001"/>
        <v xml:space="preserve"> </v>
      </c>
      <c r="IM117" s="427" t="str">
        <f t="shared" si="1001"/>
        <v xml:space="preserve"> </v>
      </c>
      <c r="IN117" s="427" t="str">
        <f t="shared" si="1001"/>
        <v xml:space="preserve"> </v>
      </c>
      <c r="IO117" s="427">
        <f t="shared" si="1001"/>
        <v>4.9708580634459185</v>
      </c>
      <c r="IP117" s="427" t="str">
        <f t="shared" si="1001"/>
        <v xml:space="preserve"> </v>
      </c>
      <c r="IQ117" s="427" t="str">
        <f t="shared" si="1001"/>
        <v xml:space="preserve"> </v>
      </c>
      <c r="IR117" s="427" t="str">
        <f t="shared" si="1001"/>
        <v xml:space="preserve"> </v>
      </c>
      <c r="IS117" s="427">
        <f t="shared" si="1001"/>
        <v>1.6750611466345766</v>
      </c>
      <c r="IT117" s="427" t="str">
        <f t="shared" si="1001"/>
        <v xml:space="preserve"> </v>
      </c>
      <c r="IU117" s="427">
        <f t="shared" si="1001"/>
        <v>62.485789296924018</v>
      </c>
      <c r="IV117" s="427" t="str">
        <f t="shared" si="1001"/>
        <v xml:space="preserve"> </v>
      </c>
      <c r="IW117" s="427">
        <f t="shared" si="1001"/>
        <v>16.877628407918056</v>
      </c>
      <c r="IX117" s="427">
        <f t="shared" si="1001"/>
        <v>15.633019169775016</v>
      </c>
      <c r="IY117" s="427" t="str">
        <f t="shared" si="1001"/>
        <v xml:space="preserve"> </v>
      </c>
      <c r="IZ117" s="427">
        <f t="shared" si="1001"/>
        <v>19.620838774452228</v>
      </c>
      <c r="JA117" s="427" t="str">
        <f t="shared" si="1001"/>
        <v xml:space="preserve"> </v>
      </c>
      <c r="JB117" s="427" t="str">
        <f t="shared" si="1001"/>
        <v xml:space="preserve"> </v>
      </c>
      <c r="JC117" s="427">
        <f t="shared" si="1001"/>
        <v>0</v>
      </c>
      <c r="JD117" s="427" t="str">
        <f t="shared" si="1001"/>
        <v xml:space="preserve"> </v>
      </c>
      <c r="JE117" s="427" t="str">
        <f t="shared" ref="JE117:LP117" si="1002">IF(ISBLANK(JE78)," ",IF(JE78&gt;=0,IF(JE89&lt;&gt;" ",JE78/JE89*100," ")," "))</f>
        <v xml:space="preserve"> </v>
      </c>
      <c r="JF117" s="427">
        <f t="shared" si="1002"/>
        <v>102.9746355439454</v>
      </c>
      <c r="JG117" s="427">
        <f t="shared" si="1002"/>
        <v>17.194274637204941</v>
      </c>
      <c r="JH117" s="427" t="str">
        <f t="shared" si="1002"/>
        <v xml:space="preserve"> </v>
      </c>
      <c r="JI117" s="427" t="str">
        <f t="shared" si="1002"/>
        <v xml:space="preserve"> </v>
      </c>
      <c r="JJ117" s="427" t="str">
        <f t="shared" si="1002"/>
        <v xml:space="preserve"> </v>
      </c>
      <c r="JK117" s="427" t="str">
        <f t="shared" si="1002"/>
        <v xml:space="preserve"> </v>
      </c>
      <c r="JL117" s="427" t="str">
        <f t="shared" si="1002"/>
        <v xml:space="preserve"> </v>
      </c>
      <c r="JM117" s="427" t="str">
        <f t="shared" si="1002"/>
        <v xml:space="preserve"> </v>
      </c>
      <c r="JN117" s="427" t="str">
        <f t="shared" si="1002"/>
        <v xml:space="preserve"> </v>
      </c>
      <c r="JO117" s="427">
        <f t="shared" si="1002"/>
        <v>46.485461733494652</v>
      </c>
      <c r="JP117" s="427" t="str">
        <f t="shared" si="1002"/>
        <v xml:space="preserve"> </v>
      </c>
      <c r="JQ117" s="427">
        <f t="shared" si="1002"/>
        <v>149.02855516795438</v>
      </c>
      <c r="JR117" s="427" t="str">
        <f t="shared" si="1002"/>
        <v xml:space="preserve"> </v>
      </c>
      <c r="JS117" s="427" t="str">
        <f t="shared" si="1002"/>
        <v xml:space="preserve"> </v>
      </c>
      <c r="JT117" s="427" t="str">
        <f t="shared" si="1002"/>
        <v xml:space="preserve"> </v>
      </c>
      <c r="JU117" s="427" t="str">
        <f t="shared" si="1002"/>
        <v xml:space="preserve"> </v>
      </c>
      <c r="JV117" s="427" t="str">
        <f t="shared" si="1002"/>
        <v xml:space="preserve"> </v>
      </c>
      <c r="JW117" s="427" t="str">
        <f t="shared" si="1002"/>
        <v xml:space="preserve"> </v>
      </c>
      <c r="JX117" s="427" t="str">
        <f t="shared" si="1002"/>
        <v xml:space="preserve"> </v>
      </c>
      <c r="JY117" s="427" t="str">
        <f t="shared" si="1002"/>
        <v xml:space="preserve"> </v>
      </c>
      <c r="JZ117" s="427">
        <f t="shared" si="1002"/>
        <v>190.48553638805646</v>
      </c>
      <c r="KA117" s="427">
        <f t="shared" si="1002"/>
        <v>21.099242974396859</v>
      </c>
      <c r="KB117" s="427" t="str">
        <f t="shared" si="1002"/>
        <v xml:space="preserve"> </v>
      </c>
      <c r="KC117" s="427" t="str">
        <f t="shared" si="1002"/>
        <v xml:space="preserve"> </v>
      </c>
      <c r="KD117" s="427" t="str">
        <f t="shared" si="1002"/>
        <v xml:space="preserve"> </v>
      </c>
      <c r="KE117" s="427">
        <f t="shared" si="1002"/>
        <v>48.791127389452463</v>
      </c>
      <c r="KF117" s="427" t="str">
        <f t="shared" si="1002"/>
        <v xml:space="preserve"> </v>
      </c>
      <c r="KG117" s="427" t="str">
        <f t="shared" si="1002"/>
        <v xml:space="preserve"> </v>
      </c>
      <c r="KH117" s="427" t="str">
        <f t="shared" si="1002"/>
        <v xml:space="preserve"> </v>
      </c>
      <c r="KI117" s="427" t="str">
        <f t="shared" si="1002"/>
        <v xml:space="preserve"> </v>
      </c>
      <c r="KJ117" s="427" t="str">
        <f t="shared" si="1002"/>
        <v xml:space="preserve"> </v>
      </c>
      <c r="KK117" s="427">
        <f t="shared" si="1002"/>
        <v>115.26563589694616</v>
      </c>
      <c r="KL117" s="427">
        <f t="shared" si="1002"/>
        <v>219.1882955860473</v>
      </c>
      <c r="KM117" s="427">
        <f t="shared" si="1002"/>
        <v>71.816214497927646</v>
      </c>
      <c r="KN117" s="427">
        <f t="shared" si="1002"/>
        <v>162.77092412237565</v>
      </c>
      <c r="KO117" s="427" t="str">
        <f t="shared" si="1002"/>
        <v xml:space="preserve"> </v>
      </c>
      <c r="KP117" s="427" t="str">
        <f t="shared" si="1002"/>
        <v xml:space="preserve"> </v>
      </c>
      <c r="KQ117" s="427" t="str">
        <f t="shared" si="1002"/>
        <v xml:space="preserve"> </v>
      </c>
      <c r="KR117" s="427">
        <f t="shared" si="1002"/>
        <v>25.955465302056513</v>
      </c>
      <c r="KS117" s="427">
        <f t="shared" si="1002"/>
        <v>65.018212449517677</v>
      </c>
      <c r="KT117" s="427">
        <f t="shared" si="1002"/>
        <v>136.74160131071426</v>
      </c>
      <c r="KU117" s="427">
        <f t="shared" si="1002"/>
        <v>77.556141062853683</v>
      </c>
      <c r="KV117" s="427" t="str">
        <f t="shared" si="1002"/>
        <v xml:space="preserve"> </v>
      </c>
      <c r="KW117" s="427">
        <f t="shared" si="1002"/>
        <v>3.501362576194849</v>
      </c>
      <c r="KX117" s="427" t="str">
        <f t="shared" si="1002"/>
        <v xml:space="preserve"> </v>
      </c>
      <c r="KY117" s="427" t="str">
        <f t="shared" si="1002"/>
        <v xml:space="preserve"> </v>
      </c>
      <c r="KZ117" s="427" t="str">
        <f t="shared" si="1002"/>
        <v xml:space="preserve"> </v>
      </c>
      <c r="LA117" s="427" t="str">
        <f t="shared" si="1002"/>
        <v xml:space="preserve"> </v>
      </c>
      <c r="LB117" s="427">
        <f t="shared" si="1002"/>
        <v>11.014761368901834</v>
      </c>
      <c r="LC117" s="427">
        <f t="shared" si="1002"/>
        <v>10.153654425425486</v>
      </c>
      <c r="LD117" s="427">
        <f t="shared" si="1002"/>
        <v>29.616499621902559</v>
      </c>
      <c r="LE117" s="427">
        <f t="shared" si="1002"/>
        <v>91.747046956792474</v>
      </c>
      <c r="LF117" s="427" t="str">
        <f t="shared" si="1002"/>
        <v xml:space="preserve"> </v>
      </c>
      <c r="LG117" s="427" t="str">
        <f t="shared" si="1002"/>
        <v xml:space="preserve"> </v>
      </c>
      <c r="LH117" s="427" t="str">
        <f t="shared" si="1002"/>
        <v xml:space="preserve"> </v>
      </c>
      <c r="LI117" s="427">
        <f t="shared" si="1002"/>
        <v>10.340358290574009</v>
      </c>
      <c r="LJ117" s="427">
        <f t="shared" si="1002"/>
        <v>341.70970577859572</v>
      </c>
      <c r="LK117" s="427">
        <f t="shared" si="1002"/>
        <v>131.01112187780976</v>
      </c>
      <c r="LL117" s="427">
        <f t="shared" si="1002"/>
        <v>38.234633325530133</v>
      </c>
      <c r="LM117" s="427" t="str">
        <f t="shared" si="1002"/>
        <v xml:space="preserve"> </v>
      </c>
      <c r="LN117" s="427">
        <f t="shared" si="1002"/>
        <v>57.929104883549023</v>
      </c>
      <c r="LO117" s="427">
        <f t="shared" si="1002"/>
        <v>59.054800364336536</v>
      </c>
      <c r="LP117" s="427" t="str">
        <f t="shared" si="1002"/>
        <v xml:space="preserve"> </v>
      </c>
      <c r="LQ117" s="427">
        <f t="shared" ref="LQ117:MP117" si="1003">IF(ISBLANK(LQ78)," ",IF(LQ78&gt;=0,IF(LQ89&lt;&gt;" ",LQ78/LQ89*100," ")," "))</f>
        <v>166.74717617192721</v>
      </c>
      <c r="LR117" s="427">
        <f t="shared" si="1003"/>
        <v>13.180626613392747</v>
      </c>
      <c r="LS117" s="427" t="str">
        <f t="shared" si="1003"/>
        <v xml:space="preserve"> </v>
      </c>
      <c r="LT117" s="427">
        <f t="shared" si="1003"/>
        <v>113.4460919454586</v>
      </c>
      <c r="LU117" s="427">
        <f t="shared" si="1003"/>
        <v>51.107355137211698</v>
      </c>
      <c r="LV117" s="427" t="str">
        <f t="shared" si="1003"/>
        <v xml:space="preserve"> </v>
      </c>
      <c r="LW117" s="427" t="str">
        <f t="shared" si="1003"/>
        <v xml:space="preserve"> </v>
      </c>
      <c r="LX117" s="427" t="str">
        <f t="shared" si="1003"/>
        <v xml:space="preserve"> </v>
      </c>
      <c r="LY117" s="427" t="str">
        <f t="shared" si="1003"/>
        <v xml:space="preserve"> </v>
      </c>
      <c r="LZ117" s="427" t="str">
        <f t="shared" si="1003"/>
        <v xml:space="preserve"> </v>
      </c>
      <c r="MA117" s="427" t="str">
        <f t="shared" si="1003"/>
        <v xml:space="preserve"> </v>
      </c>
      <c r="MB117" s="427" t="str">
        <f t="shared" si="1003"/>
        <v xml:space="preserve"> </v>
      </c>
      <c r="MC117" s="427" t="str">
        <f t="shared" si="1003"/>
        <v xml:space="preserve"> </v>
      </c>
      <c r="MD117" s="427" t="str">
        <f t="shared" si="1003"/>
        <v xml:space="preserve"> </v>
      </c>
      <c r="ME117" s="427" t="str">
        <f t="shared" si="1003"/>
        <v xml:space="preserve"> </v>
      </c>
      <c r="MF117" s="427">
        <f t="shared" si="1003"/>
        <v>263.80104390543443</v>
      </c>
      <c r="MG117" s="427" t="str">
        <f t="shared" si="1003"/>
        <v xml:space="preserve"> </v>
      </c>
      <c r="MH117" s="427" t="str">
        <f t="shared" si="1003"/>
        <v xml:space="preserve"> </v>
      </c>
      <c r="MI117" s="427">
        <f t="shared" si="1003"/>
        <v>172.80792310508068</v>
      </c>
      <c r="MJ117" s="427" t="str">
        <f t="shared" si="1003"/>
        <v xml:space="preserve"> </v>
      </c>
      <c r="MK117" s="427">
        <f t="shared" si="1003"/>
        <v>59.359610631569396</v>
      </c>
      <c r="ML117" s="427" t="str">
        <f t="shared" si="1003"/>
        <v xml:space="preserve"> </v>
      </c>
      <c r="MM117" s="427" t="str">
        <f t="shared" si="1003"/>
        <v xml:space="preserve"> </v>
      </c>
      <c r="MN117" s="427">
        <f t="shared" si="1003"/>
        <v>60.656154864881429</v>
      </c>
      <c r="MO117" s="427" t="str">
        <f t="shared" si="1003"/>
        <v xml:space="preserve"> </v>
      </c>
      <c r="MP117" s="427" t="str">
        <f t="shared" si="1003"/>
        <v xml:space="preserve"> </v>
      </c>
      <c r="MR117" s="348">
        <f t="shared" si="50"/>
        <v>0</v>
      </c>
      <c r="MS117" s="346">
        <f t="shared" si="51"/>
        <v>495.72846624237519</v>
      </c>
      <c r="MT117" s="286">
        <f t="shared" si="52"/>
        <v>55.895752005533609</v>
      </c>
      <c r="MU117" s="772">
        <f t="shared" si="53"/>
        <v>141</v>
      </c>
    </row>
    <row r="118" spans="1:359" s="99" customFormat="1" ht="29" x14ac:dyDescent="0.35">
      <c r="A118" s="101" t="s">
        <v>294</v>
      </c>
      <c r="B118" s="102"/>
      <c r="C118" s="102" t="s">
        <v>158</v>
      </c>
      <c r="D118" s="69" t="s">
        <v>226</v>
      </c>
      <c r="E118" s="286">
        <f t="shared" si="15"/>
        <v>138.28765445349632</v>
      </c>
      <c r="F118" s="352"/>
      <c r="G118" s="728">
        <f t="shared" ref="G118:M118" si="1004">IF(ISBLANK(G79)," ",IF(G79&gt;=0,IF(G90&lt;&gt;" ",G79/G90*100," ")," "))</f>
        <v>671.90112970113614</v>
      </c>
      <c r="H118" s="909" t="str">
        <f t="shared" ref="H118" si="1005">IF(ISBLANK(H79)," ",IF(H79&gt;=0,IF(H90&lt;&gt;" ",H79/H90*100," ")," "))</f>
        <v xml:space="preserve"> </v>
      </c>
      <c r="I118" s="858">
        <f t="shared" ref="I118" si="1006">IF(ISBLANK(I79)," ",IF(I79&gt;=0,IF(I90&lt;&gt;" ",I79/I90*100," ")," "))</f>
        <v>154.99049827822628</v>
      </c>
      <c r="J118" s="774" t="str">
        <f t="shared" ref="J118:L118" si="1007">IF(ISBLANK(J79)," ",IF(J79&gt;=0,IF(J90&lt;&gt;" ",J79/J90*100," ")," "))</f>
        <v xml:space="preserve"> </v>
      </c>
      <c r="K118" s="774">
        <f t="shared" ref="K118" si="1008">IF(ISBLANK(K79)," ",IF(K79&gt;=0,IF(K90&lt;&gt;" ",K79/K90*100," ")," "))</f>
        <v>440.88243978571728</v>
      </c>
      <c r="L118" s="774" t="str">
        <f t="shared" si="1007"/>
        <v xml:space="preserve"> </v>
      </c>
      <c r="M118" s="728">
        <f t="shared" si="1004"/>
        <v>2.8522691675454301</v>
      </c>
      <c r="N118" s="728" t="str">
        <f t="shared" ref="N118:S118" si="1009">IF(ISBLANK(N79)," ",IF(N79&gt;=0,IF(N90&lt;&gt;" ",N79/N90*100," ")," "))</f>
        <v xml:space="preserve"> </v>
      </c>
      <c r="O118" s="774">
        <f t="shared" ref="O118:Q118" si="1010">IF(ISBLANK(O79)," ",IF(O79&gt;=0,IF(O90&lt;&gt;" ",O79/O90*100," ")," "))</f>
        <v>2.1481278755738238</v>
      </c>
      <c r="P118" s="858" t="str">
        <f t="shared" si="978"/>
        <v xml:space="preserve"> </v>
      </c>
      <c r="Q118" s="858">
        <f t="shared" si="1010"/>
        <v>9.6780760170994853</v>
      </c>
      <c r="R118" s="858" t="str">
        <f t="shared" ref="R118" si="1011">IF(ISBLANK(R79)," ",IF(R79&gt;=0,IF(R90&lt;&gt;" ",R79/R90*100," ")," "))</f>
        <v xml:space="preserve"> </v>
      </c>
      <c r="S118" s="728" t="str">
        <f t="shared" si="1009"/>
        <v xml:space="preserve"> </v>
      </c>
      <c r="T118" s="728">
        <f t="shared" ref="T118" si="1012">IF(ISBLANK(T79)," ",IF(T79&gt;=0,IF(T90&lt;&gt;" ",T79/T90*100," ")," "))</f>
        <v>640.8441049854797</v>
      </c>
      <c r="U118" s="858"/>
      <c r="V118" s="686">
        <f t="shared" ref="V118:W118" si="1013">IF(ISBLANK(V79)," ",IF(V79&gt;=0,IF(V90&lt;&gt;" ",V79/V90*100," ")," "))</f>
        <v>275.11165490507727</v>
      </c>
      <c r="W118" s="812">
        <f t="shared" si="1013"/>
        <v>1079.0977443609022</v>
      </c>
      <c r="X118" s="671">
        <f t="shared" si="982"/>
        <v>96.875485153671633</v>
      </c>
      <c r="Y118" s="728">
        <f t="shared" si="982"/>
        <v>148.71565633743117</v>
      </c>
      <c r="Z118" s="728" t="str">
        <f t="shared" ref="Z118:AA118" si="1014">IF(ISBLANK(Z79)," ",IF(Z79&gt;=0,IF(Z90&lt;&gt;" ",Z79/Z90*100," ")," "))</f>
        <v xml:space="preserve"> </v>
      </c>
      <c r="AA118" s="774" t="str">
        <f t="shared" si="1014"/>
        <v xml:space="preserve"> </v>
      </c>
      <c r="AB118" s="909" t="str">
        <f t="shared" si="983"/>
        <v xml:space="preserve"> </v>
      </c>
      <c r="AC118" s="801" t="str">
        <f t="shared" ref="AC118" si="1015">IF(ISBLANK(AC79)," ",IF(AC79&gt;=0,IF(AC90&lt;&gt;" ",AC79/AC90*100," ")," "))</f>
        <v xml:space="preserve"> </v>
      </c>
      <c r="AD118" s="287" t="str">
        <f t="shared" si="985"/>
        <v xml:space="preserve"> </v>
      </c>
      <c r="AE118" s="502">
        <f t="shared" ref="AE118:AH118" si="1016">IF(ISBLANK(AE79)," ",IF(AE79&gt;=0,IF(AE90&lt;&gt;" ",AE79/AE90*100," ")," "))</f>
        <v>122.45023482222486</v>
      </c>
      <c r="AF118" s="686" t="str">
        <f t="shared" si="1016"/>
        <v xml:space="preserve"> </v>
      </c>
      <c r="AG118" s="774" t="str">
        <f t="shared" ref="AG118" si="1017">IF(ISBLANK(AG79)," ",IF(AG79&gt;=0,IF(AG90&lt;&gt;" ",AG79/AG90*100," ")," "))</f>
        <v xml:space="preserve"> </v>
      </c>
      <c r="AH118" s="658">
        <f t="shared" si="1016"/>
        <v>85.610800131708913</v>
      </c>
      <c r="AI118" s="427" t="str">
        <f t="shared" si="985"/>
        <v xml:space="preserve"> </v>
      </c>
      <c r="AJ118" s="502" t="str">
        <f t="shared" si="985"/>
        <v xml:space="preserve"> </v>
      </c>
      <c r="AK118" s="728">
        <f t="shared" si="985"/>
        <v>2.3376736768549682</v>
      </c>
      <c r="AL118" s="427" t="str">
        <f t="shared" ref="AL118:AR118" si="1018">IF(ISBLANK(AL79)," ",IF(AL79&gt;=0,IF(AL90&lt;&gt;" ",AL79/AL90*100," ")," "))</f>
        <v xml:space="preserve"> </v>
      </c>
      <c r="AM118" s="427" t="str">
        <f t="shared" si="1018"/>
        <v xml:space="preserve"> </v>
      </c>
      <c r="AN118" s="502">
        <f t="shared" si="988"/>
        <v>25.802335435566466</v>
      </c>
      <c r="AO118" s="588">
        <f t="shared" ref="AO118" si="1019">IF(ISBLANK(AO79)," ",IF(AO79&gt;=0,IF(AO90&lt;&gt;" ",AO79/AO90*100," ")," "))</f>
        <v>199.18025455253368</v>
      </c>
      <c r="AP118" s="858" t="str">
        <f t="shared" si="989"/>
        <v xml:space="preserve"> </v>
      </c>
      <c r="AQ118" s="427">
        <f t="shared" si="1018"/>
        <v>21.407727608461382</v>
      </c>
      <c r="AR118" s="427">
        <f t="shared" si="1018"/>
        <v>0</v>
      </c>
      <c r="AS118" s="564">
        <f>IF(ISBLANK(AS79)," ",IF(AS79&gt;=0,IF(AS90&lt;&gt;" ",AS79/AS90*100," ")," "))</f>
        <v>0</v>
      </c>
      <c r="AT118" s="427" t="str">
        <f t="shared" ref="AT118:AU118" si="1020">IF(ISBLANK(AT79)," ",IF(AT79&gt;=0,IF(AT90&lt;&gt;" ",AT79/AT90*100," ")," "))</f>
        <v xml:space="preserve"> </v>
      </c>
      <c r="AU118" s="642" t="str">
        <f t="shared" si="1020"/>
        <v xml:space="preserve"> </v>
      </c>
      <c r="AV118" s="564">
        <f t="shared" ref="AV118:AX118" si="1021">IF(ISBLANK(AV79)," ",IF(AV79&gt;=0,IF(AV90&lt;&gt;" ",AV79/AV90*100," ")," "))</f>
        <v>654.67906640624517</v>
      </c>
      <c r="AW118" s="728" t="str">
        <f t="shared" si="1021"/>
        <v xml:space="preserve"> </v>
      </c>
      <c r="AX118" s="728">
        <f t="shared" si="1021"/>
        <v>3.5011648106004496</v>
      </c>
      <c r="AY118" s="427">
        <f t="shared" ref="AY118:BO118" si="1022">IF(ISBLANK(AY79)," ",IF(AY79&gt;=0,IF(AY90&lt;&gt;" ",AY79/AY90*100," ")," "))</f>
        <v>325.31545918326998</v>
      </c>
      <c r="AZ118" s="530">
        <f t="shared" ref="AZ118" si="1023">IF(ISBLANK(AZ79)," ",IF(AZ79&gt;=0,IF(AZ90&lt;&gt;" ",AZ79/AZ90*100," ")," "))</f>
        <v>394.25657541599566</v>
      </c>
      <c r="BA118" s="427" t="str">
        <f t="shared" si="1022"/>
        <v xml:space="preserve"> </v>
      </c>
      <c r="BB118" s="427">
        <f t="shared" si="1022"/>
        <v>280.83647195054937</v>
      </c>
      <c r="BC118" s="427" t="str">
        <f t="shared" si="1022"/>
        <v xml:space="preserve"> </v>
      </c>
      <c r="BD118" s="671" t="str">
        <f t="shared" ref="BD118" si="1024">IF(ISBLANK(BD79)," ",IF(BD79&gt;=0,IF(BD90&lt;&gt;" ",BD79/BD90*100," ")," "))</f>
        <v xml:space="preserve"> </v>
      </c>
      <c r="BE118" s="502" t="str">
        <f t="shared" ref="BE118:BF118" si="1025">IF(ISBLANK(BE79)," ",IF(BE79&gt;=0,IF(BE90&lt;&gt;" ",BE79/BE90*100," ")," "))</f>
        <v xml:space="preserve"> </v>
      </c>
      <c r="BF118" s="774" t="str">
        <f t="shared" si="1025"/>
        <v xml:space="preserve"> </v>
      </c>
      <c r="BG118" s="427" t="str">
        <f t="shared" si="1022"/>
        <v xml:space="preserve"> </v>
      </c>
      <c r="BH118" s="427" t="str">
        <f t="shared" si="1022"/>
        <v xml:space="preserve"> </v>
      </c>
      <c r="BI118" s="427">
        <f t="shared" si="1022"/>
        <v>1.1543434948859252</v>
      </c>
      <c r="BJ118" s="427" t="str">
        <f t="shared" si="1022"/>
        <v xml:space="preserve"> </v>
      </c>
      <c r="BK118" s="427">
        <f t="shared" si="1022"/>
        <v>113.27381559193299</v>
      </c>
      <c r="BL118" s="427" t="str">
        <f t="shared" si="1022"/>
        <v xml:space="preserve"> </v>
      </c>
      <c r="BM118" s="427" t="str">
        <f t="shared" si="1022"/>
        <v xml:space="preserve"> </v>
      </c>
      <c r="BN118" s="427" t="str">
        <f t="shared" si="1022"/>
        <v xml:space="preserve"> </v>
      </c>
      <c r="BO118" s="427" t="str">
        <f t="shared" si="1022"/>
        <v xml:space="preserve"> </v>
      </c>
      <c r="BP118" s="858" t="str">
        <f t="shared" si="992"/>
        <v xml:space="preserve"> </v>
      </c>
      <c r="BQ118" s="427" t="str">
        <f t="shared" ref="BQ118:EE118" si="1026">IF(ISBLANK(BQ79)," ",IF(BQ79&gt;=0,IF(BQ90&lt;&gt;" ",BQ79/BQ90*100," ")," "))</f>
        <v xml:space="preserve"> </v>
      </c>
      <c r="BR118" s="427" t="str">
        <f t="shared" si="1026"/>
        <v xml:space="preserve"> </v>
      </c>
      <c r="BS118" s="427">
        <f t="shared" si="1026"/>
        <v>0</v>
      </c>
      <c r="BT118" s="427" t="str">
        <f t="shared" si="1026"/>
        <v xml:space="preserve"> </v>
      </c>
      <c r="BU118" s="427" t="str">
        <f t="shared" si="1026"/>
        <v xml:space="preserve"> </v>
      </c>
      <c r="BV118" s="427" t="str">
        <f t="shared" si="1026"/>
        <v xml:space="preserve"> </v>
      </c>
      <c r="BW118" s="427" t="str">
        <f t="shared" si="1026"/>
        <v xml:space="preserve"> </v>
      </c>
      <c r="BX118" s="427" t="str">
        <f t="shared" si="1026"/>
        <v xml:space="preserve"> </v>
      </c>
      <c r="BY118" s="427">
        <f t="shared" si="1026"/>
        <v>92.197845202820886</v>
      </c>
      <c r="BZ118" s="427" t="str">
        <f t="shared" si="1026"/>
        <v xml:space="preserve"> </v>
      </c>
      <c r="CA118" s="427">
        <f t="shared" si="1026"/>
        <v>64.479752360371364</v>
      </c>
      <c r="CB118" s="427">
        <f t="shared" si="1026"/>
        <v>86.943727204085292</v>
      </c>
      <c r="CC118" s="427" t="str">
        <f t="shared" si="1026"/>
        <v xml:space="preserve"> </v>
      </c>
      <c r="CD118" s="427" t="str">
        <f t="shared" si="1026"/>
        <v xml:space="preserve"> </v>
      </c>
      <c r="CE118" s="427" t="str">
        <f t="shared" si="1026"/>
        <v xml:space="preserve"> </v>
      </c>
      <c r="CF118" s="564">
        <f>IF(ISBLANK(CF79)," ",IF(CF79&gt;=0,IF(CF90&lt;&gt;" ",CF79/CF90*100," ")," "))</f>
        <v>494.91693214185818</v>
      </c>
      <c r="CG118" s="427" t="str">
        <f t="shared" si="1026"/>
        <v xml:space="preserve"> </v>
      </c>
      <c r="CH118" s="427">
        <f t="shared" si="1026"/>
        <v>32.324145628187559</v>
      </c>
      <c r="CI118" s="427">
        <f t="shared" si="1026"/>
        <v>263.04573221124906</v>
      </c>
      <c r="CJ118" s="427">
        <f t="shared" si="1026"/>
        <v>195.6559330664395</v>
      </c>
      <c r="CK118" s="427" t="str">
        <f t="shared" si="1026"/>
        <v xml:space="preserve"> </v>
      </c>
      <c r="CL118" s="427">
        <f t="shared" si="1026"/>
        <v>119.50647430111336</v>
      </c>
      <c r="CM118" s="427" t="str">
        <f t="shared" si="1026"/>
        <v xml:space="preserve"> </v>
      </c>
      <c r="CN118" s="427" t="str">
        <f t="shared" si="1026"/>
        <v xml:space="preserve"> </v>
      </c>
      <c r="CO118" s="427" t="str">
        <f t="shared" si="1026"/>
        <v xml:space="preserve"> </v>
      </c>
      <c r="CP118" s="427" t="str">
        <f t="shared" si="1026"/>
        <v xml:space="preserve"> </v>
      </c>
      <c r="CQ118" s="499" t="str">
        <f t="shared" ref="CQ118" si="1027">IF(ISBLANK(CQ79)," ",IF(CQ79&gt;=0,IF(CQ90&lt;&gt;" ",CQ79/CQ90*100," ")," "))</f>
        <v xml:space="preserve"> </v>
      </c>
      <c r="CR118" s="427" t="str">
        <f t="shared" si="1026"/>
        <v xml:space="preserve"> </v>
      </c>
      <c r="CS118" s="427" t="str">
        <f t="shared" si="1026"/>
        <v xml:space="preserve"> </v>
      </c>
      <c r="CT118" s="427" t="str">
        <f t="shared" si="1026"/>
        <v xml:space="preserve"> </v>
      </c>
      <c r="CU118" s="427" t="str">
        <f t="shared" si="1026"/>
        <v xml:space="preserve"> </v>
      </c>
      <c r="CV118" s="774" t="str">
        <f t="shared" si="1026"/>
        <v xml:space="preserve"> </v>
      </c>
      <c r="CW118" s="427">
        <f t="shared" si="1026"/>
        <v>25.451916124367319</v>
      </c>
      <c r="CX118" s="427">
        <f t="shared" si="1026"/>
        <v>44.75180574765637</v>
      </c>
      <c r="CY118" s="427" t="str">
        <f t="shared" si="1026"/>
        <v xml:space="preserve"> </v>
      </c>
      <c r="CZ118" s="427">
        <f t="shared" si="1026"/>
        <v>77.694210287214176</v>
      </c>
      <c r="DA118" s="427" t="str">
        <f t="shared" si="1026"/>
        <v xml:space="preserve"> </v>
      </c>
      <c r="DB118" s="427">
        <f t="shared" si="1026"/>
        <v>83.723048730754769</v>
      </c>
      <c r="DC118" s="427">
        <f t="shared" si="1026"/>
        <v>87.053476671193593</v>
      </c>
      <c r="DD118" s="427" t="str">
        <f t="shared" si="1026"/>
        <v xml:space="preserve"> </v>
      </c>
      <c r="DE118" s="427" t="str">
        <f t="shared" si="1026"/>
        <v xml:space="preserve"> </v>
      </c>
      <c r="DF118" s="427" t="str">
        <f t="shared" si="1026"/>
        <v xml:space="preserve"> </v>
      </c>
      <c r="DG118" s="858" t="str">
        <f t="shared" ref="DG118" si="1028">IF(ISBLANK(DG79)," ",IF(DG79&gt;=0,IF(DG90&lt;&gt;" ",DG79/DG90*100," ")," "))</f>
        <v xml:space="preserve"> </v>
      </c>
      <c r="DH118" s="427" t="str">
        <f t="shared" si="1026"/>
        <v xml:space="preserve"> </v>
      </c>
      <c r="DI118" s="427" t="str">
        <f t="shared" si="1026"/>
        <v xml:space="preserve"> </v>
      </c>
      <c r="DJ118" s="427" t="str">
        <f t="shared" si="1026"/>
        <v xml:space="preserve"> </v>
      </c>
      <c r="DK118" s="427" t="str">
        <f t="shared" si="1026"/>
        <v xml:space="preserve"> </v>
      </c>
      <c r="DL118" s="427" t="str">
        <f t="shared" si="1026"/>
        <v xml:space="preserve"> </v>
      </c>
      <c r="DM118" s="427" t="str">
        <f t="shared" si="1026"/>
        <v xml:space="preserve"> </v>
      </c>
      <c r="DN118" s="427" t="str">
        <f t="shared" si="1026"/>
        <v xml:space="preserve"> </v>
      </c>
      <c r="DO118" s="427" t="str">
        <f t="shared" si="1026"/>
        <v xml:space="preserve"> </v>
      </c>
      <c r="DP118" s="427" t="str">
        <f t="shared" si="1026"/>
        <v xml:space="preserve"> </v>
      </c>
      <c r="DQ118" s="427" t="str">
        <f t="shared" si="1026"/>
        <v xml:space="preserve"> </v>
      </c>
      <c r="DR118" s="427" t="str">
        <f t="shared" si="1026"/>
        <v xml:space="preserve"> </v>
      </c>
      <c r="DS118" s="427">
        <f t="shared" si="1026"/>
        <v>26.600571230215518</v>
      </c>
      <c r="DT118" s="427">
        <f t="shared" si="1026"/>
        <v>185.0889494778356</v>
      </c>
      <c r="DU118" s="427" t="str">
        <f t="shared" si="1026"/>
        <v xml:space="preserve"> </v>
      </c>
      <c r="DV118" s="427" t="str">
        <f t="shared" si="1026"/>
        <v xml:space="preserve"> </v>
      </c>
      <c r="DW118" s="427" t="str">
        <f t="shared" si="1026"/>
        <v xml:space="preserve"> </v>
      </c>
      <c r="DX118" s="427" t="str">
        <f t="shared" si="1026"/>
        <v xml:space="preserve"> </v>
      </c>
      <c r="DY118" s="427" t="str">
        <f t="shared" si="1026"/>
        <v xml:space="preserve"> </v>
      </c>
      <c r="DZ118" s="427" t="str">
        <f t="shared" si="1026"/>
        <v xml:space="preserve"> </v>
      </c>
      <c r="EA118" s="427" t="str">
        <f t="shared" si="1026"/>
        <v xml:space="preserve"> </v>
      </c>
      <c r="EB118" s="427">
        <f t="shared" si="1026"/>
        <v>485.55492887134176</v>
      </c>
      <c r="EC118" s="427" t="str">
        <f t="shared" si="1026"/>
        <v xml:space="preserve"> </v>
      </c>
      <c r="ED118" s="427" t="str">
        <f t="shared" si="1026"/>
        <v xml:space="preserve"> </v>
      </c>
      <c r="EE118" s="427" t="str">
        <f t="shared" si="1026"/>
        <v xml:space="preserve"> </v>
      </c>
      <c r="EF118" s="427" t="str">
        <f t="shared" ref="EF118:GR118" si="1029">IF(ISBLANK(EF79)," ",IF(EF79&gt;=0,IF(EF90&lt;&gt;" ",EF79/EF90*100," ")," "))</f>
        <v xml:space="preserve"> </v>
      </c>
      <c r="EG118" s="427" t="str">
        <f t="shared" si="1029"/>
        <v xml:space="preserve"> </v>
      </c>
      <c r="EH118" s="427">
        <f t="shared" si="1029"/>
        <v>12.494951101489441</v>
      </c>
      <c r="EI118" s="427" t="str">
        <f t="shared" si="1029"/>
        <v xml:space="preserve"> </v>
      </c>
      <c r="EJ118" s="427" t="str">
        <f t="shared" si="1029"/>
        <v xml:space="preserve"> </v>
      </c>
      <c r="EK118" s="427">
        <f t="shared" si="1029"/>
        <v>0.1912468991338109</v>
      </c>
      <c r="EL118" s="427" t="str">
        <f t="shared" si="1029"/>
        <v xml:space="preserve"> </v>
      </c>
      <c r="EM118" s="427" t="str">
        <f t="shared" si="1029"/>
        <v xml:space="preserve"> </v>
      </c>
      <c r="EN118" s="427" t="str">
        <f t="shared" si="1029"/>
        <v xml:space="preserve"> </v>
      </c>
      <c r="EO118" s="427" t="str">
        <f t="shared" si="1029"/>
        <v xml:space="preserve"> </v>
      </c>
      <c r="EP118" s="427" t="str">
        <f t="shared" si="1029"/>
        <v xml:space="preserve"> </v>
      </c>
      <c r="EQ118" s="427" t="str">
        <f t="shared" si="1029"/>
        <v xml:space="preserve"> </v>
      </c>
      <c r="ER118" s="427">
        <f t="shared" si="1029"/>
        <v>104.31216524126732</v>
      </c>
      <c r="ES118" s="427" t="str">
        <f t="shared" si="1029"/>
        <v xml:space="preserve"> </v>
      </c>
      <c r="ET118" s="427" t="str">
        <f t="shared" si="1029"/>
        <v xml:space="preserve"> </v>
      </c>
      <c r="EU118" s="427" t="str">
        <f t="shared" si="1029"/>
        <v xml:space="preserve"> </v>
      </c>
      <c r="EV118" s="427" t="str">
        <f t="shared" si="1029"/>
        <v xml:space="preserve"> </v>
      </c>
      <c r="EW118" s="427" t="str">
        <f t="shared" si="1029"/>
        <v xml:space="preserve"> </v>
      </c>
      <c r="EX118" s="427" t="str">
        <f t="shared" si="1029"/>
        <v xml:space="preserve"> </v>
      </c>
      <c r="EY118" s="427">
        <f t="shared" si="1029"/>
        <v>104.41077396599781</v>
      </c>
      <c r="EZ118" s="774" t="str">
        <f t="shared" ref="EZ118" si="1030">IF(ISBLANK(EZ79)," ",IF(EZ79&gt;=0,IF(EZ90&lt;&gt;" ",EZ79/EZ90*100," ")," "))</f>
        <v xml:space="preserve"> </v>
      </c>
      <c r="FA118" s="427" t="str">
        <f t="shared" si="1029"/>
        <v xml:space="preserve"> </v>
      </c>
      <c r="FB118" s="427" t="str">
        <f t="shared" si="1029"/>
        <v xml:space="preserve"> </v>
      </c>
      <c r="FC118" s="427" t="str">
        <f t="shared" si="1029"/>
        <v xml:space="preserve"> </v>
      </c>
      <c r="FD118" s="427" t="str">
        <f t="shared" si="1029"/>
        <v xml:space="preserve"> </v>
      </c>
      <c r="FE118" s="427">
        <f t="shared" si="1029"/>
        <v>94.875494531068199</v>
      </c>
      <c r="FF118" s="427" t="str">
        <f t="shared" si="1029"/>
        <v xml:space="preserve"> </v>
      </c>
      <c r="FG118" s="427">
        <f t="shared" si="1029"/>
        <v>97.421394110796882</v>
      </c>
      <c r="FH118" s="427">
        <f t="shared" si="1029"/>
        <v>68.138243006449841</v>
      </c>
      <c r="FI118" s="427" t="str">
        <f t="shared" si="1029"/>
        <v xml:space="preserve"> </v>
      </c>
      <c r="FJ118" s="427">
        <f t="shared" si="1029"/>
        <v>14.025193857847793</v>
      </c>
      <c r="FK118" s="427" t="str">
        <f t="shared" si="1029"/>
        <v xml:space="preserve"> </v>
      </c>
      <c r="FL118" s="427" t="str">
        <f t="shared" si="1029"/>
        <v xml:space="preserve"> </v>
      </c>
      <c r="FM118" s="427" t="str">
        <f t="shared" si="1029"/>
        <v xml:space="preserve"> </v>
      </c>
      <c r="FN118" s="427" t="str">
        <f t="shared" si="1029"/>
        <v xml:space="preserve"> </v>
      </c>
      <c r="FO118" s="427" t="str">
        <f t="shared" si="1029"/>
        <v xml:space="preserve"> </v>
      </c>
      <c r="FP118" s="427" t="str">
        <f t="shared" si="1029"/>
        <v xml:space="preserve"> </v>
      </c>
      <c r="FQ118" s="427" t="str">
        <f t="shared" si="1029"/>
        <v xml:space="preserve"> </v>
      </c>
      <c r="FR118" s="427" t="str">
        <f t="shared" si="1029"/>
        <v xml:space="preserve"> </v>
      </c>
      <c r="FS118" s="427" t="str">
        <f t="shared" si="1029"/>
        <v xml:space="preserve"> </v>
      </c>
      <c r="FT118" s="427" t="str">
        <f t="shared" si="1029"/>
        <v xml:space="preserve"> </v>
      </c>
      <c r="FU118" s="427" t="str">
        <f t="shared" si="1029"/>
        <v xml:space="preserve"> </v>
      </c>
      <c r="FV118" s="427">
        <f t="shared" si="1029"/>
        <v>32.796720327967208</v>
      </c>
      <c r="FW118" s="427" t="str">
        <f t="shared" si="1029"/>
        <v xml:space="preserve"> </v>
      </c>
      <c r="FX118" s="427" t="str">
        <f t="shared" si="1029"/>
        <v xml:space="preserve"> </v>
      </c>
      <c r="FY118" s="427" t="str">
        <f t="shared" si="1029"/>
        <v xml:space="preserve"> </v>
      </c>
      <c r="FZ118" s="427" t="str">
        <f t="shared" si="1029"/>
        <v xml:space="preserve"> </v>
      </c>
      <c r="GA118" s="427" t="str">
        <f t="shared" si="1029"/>
        <v xml:space="preserve"> </v>
      </c>
      <c r="GB118" s="427" t="str">
        <f t="shared" si="1029"/>
        <v xml:space="preserve"> </v>
      </c>
      <c r="GC118" s="427" t="str">
        <f t="shared" si="1029"/>
        <v xml:space="preserve"> </v>
      </c>
      <c r="GD118" s="427" t="str">
        <f t="shared" si="1029"/>
        <v xml:space="preserve"> </v>
      </c>
      <c r="GE118" s="427">
        <f t="shared" si="1029"/>
        <v>31.701153893728684</v>
      </c>
      <c r="GF118" s="427" t="str">
        <f t="shared" si="1029"/>
        <v xml:space="preserve"> </v>
      </c>
      <c r="GG118" s="427">
        <f t="shared" si="1029"/>
        <v>1.5373812779481872</v>
      </c>
      <c r="GH118" s="427" t="str">
        <f t="shared" si="1029"/>
        <v xml:space="preserve"> </v>
      </c>
      <c r="GI118" s="427" t="str">
        <f t="shared" si="1029"/>
        <v xml:space="preserve"> </v>
      </c>
      <c r="GJ118" s="427" t="str">
        <f t="shared" si="1029"/>
        <v xml:space="preserve"> </v>
      </c>
      <c r="GK118" s="427" t="str">
        <f t="shared" si="1029"/>
        <v xml:space="preserve"> </v>
      </c>
      <c r="GL118" s="427" t="str">
        <f t="shared" si="1029"/>
        <v xml:space="preserve"> </v>
      </c>
      <c r="GM118" s="427" t="str">
        <f t="shared" si="1029"/>
        <v xml:space="preserve"> </v>
      </c>
      <c r="GN118" s="427" t="str">
        <f t="shared" si="1029"/>
        <v xml:space="preserve"> </v>
      </c>
      <c r="GO118" s="427" t="str">
        <f t="shared" si="1029"/>
        <v xml:space="preserve"> </v>
      </c>
      <c r="GP118" s="427" t="str">
        <f t="shared" si="1029"/>
        <v xml:space="preserve"> </v>
      </c>
      <c r="GQ118" s="427" t="str">
        <f t="shared" si="1029"/>
        <v xml:space="preserve"> </v>
      </c>
      <c r="GR118" s="427" t="str">
        <f t="shared" si="1029"/>
        <v xml:space="preserve"> </v>
      </c>
      <c r="GS118" s="427">
        <f t="shared" ref="GS118:JD118" si="1031">IF(ISBLANK(GS79)," ",IF(GS79&gt;=0,IF(GS90&lt;&gt;" ",GS79/GS90*100," ")," "))</f>
        <v>44.703451126265762</v>
      </c>
      <c r="GT118" s="427">
        <f t="shared" si="1031"/>
        <v>88.350688291874974</v>
      </c>
      <c r="GU118" s="427" t="str">
        <f t="shared" si="1031"/>
        <v xml:space="preserve"> </v>
      </c>
      <c r="GV118" s="427" t="str">
        <f t="shared" si="1031"/>
        <v xml:space="preserve"> </v>
      </c>
      <c r="GW118" s="427">
        <f t="shared" si="1031"/>
        <v>135.86135813418346</v>
      </c>
      <c r="GX118" s="427">
        <f t="shared" si="1031"/>
        <v>66.684612150705775</v>
      </c>
      <c r="GY118" s="427" t="str">
        <f t="shared" si="1031"/>
        <v xml:space="preserve"> </v>
      </c>
      <c r="GZ118" s="427" t="str">
        <f t="shared" si="1031"/>
        <v xml:space="preserve"> </v>
      </c>
      <c r="HA118" s="427" t="str">
        <f t="shared" si="1031"/>
        <v xml:space="preserve"> </v>
      </c>
      <c r="HB118" s="427" t="str">
        <f t="shared" si="1031"/>
        <v xml:space="preserve"> </v>
      </c>
      <c r="HC118" s="427" t="str">
        <f t="shared" si="1031"/>
        <v xml:space="preserve"> </v>
      </c>
      <c r="HD118" s="427">
        <f t="shared" si="1031"/>
        <v>150.92221283304619</v>
      </c>
      <c r="HE118" s="427" t="str">
        <f t="shared" si="1031"/>
        <v xml:space="preserve"> </v>
      </c>
      <c r="HF118" s="427" t="str">
        <f t="shared" si="1031"/>
        <v xml:space="preserve"> </v>
      </c>
      <c r="HG118" s="427" t="str">
        <f t="shared" si="1031"/>
        <v xml:space="preserve"> </v>
      </c>
      <c r="HH118" s="427" t="str">
        <f t="shared" si="1031"/>
        <v xml:space="preserve"> </v>
      </c>
      <c r="HI118" s="427" t="str">
        <f t="shared" si="1031"/>
        <v xml:space="preserve"> </v>
      </c>
      <c r="HJ118" s="427" t="str">
        <f t="shared" si="1031"/>
        <v xml:space="preserve"> </v>
      </c>
      <c r="HK118" s="427" t="str">
        <f t="shared" si="1031"/>
        <v xml:space="preserve"> </v>
      </c>
      <c r="HL118" s="427" t="str">
        <f t="shared" si="1031"/>
        <v xml:space="preserve"> </v>
      </c>
      <c r="HM118" s="427" t="str">
        <f t="shared" si="1031"/>
        <v xml:space="preserve"> </v>
      </c>
      <c r="HN118" s="427" t="str">
        <f t="shared" si="1031"/>
        <v xml:space="preserve"> </v>
      </c>
      <c r="HO118" s="427">
        <f t="shared" si="1031"/>
        <v>0</v>
      </c>
      <c r="HP118" s="427" t="str">
        <f t="shared" si="1031"/>
        <v xml:space="preserve"> </v>
      </c>
      <c r="HQ118" s="427" t="str">
        <f t="shared" si="1031"/>
        <v xml:space="preserve"> </v>
      </c>
      <c r="HR118" s="427" t="str">
        <f t="shared" si="1031"/>
        <v xml:space="preserve"> </v>
      </c>
      <c r="HS118" s="427">
        <f t="shared" si="1031"/>
        <v>22.131095684781421</v>
      </c>
      <c r="HT118" s="427" t="str">
        <f t="shared" si="1031"/>
        <v xml:space="preserve"> </v>
      </c>
      <c r="HU118" s="427" t="str">
        <f t="shared" si="1031"/>
        <v xml:space="preserve"> </v>
      </c>
      <c r="HV118" s="427" t="str">
        <f t="shared" si="1031"/>
        <v xml:space="preserve"> </v>
      </c>
      <c r="HW118" s="427">
        <f t="shared" si="1031"/>
        <v>0</v>
      </c>
      <c r="HX118" s="427" t="str">
        <f t="shared" si="1031"/>
        <v xml:space="preserve"> </v>
      </c>
      <c r="HY118" s="427" t="str">
        <f t="shared" si="1031"/>
        <v xml:space="preserve"> </v>
      </c>
      <c r="HZ118" s="427" t="str">
        <f t="shared" si="1031"/>
        <v xml:space="preserve"> </v>
      </c>
      <c r="IA118" s="427" t="str">
        <f t="shared" si="1031"/>
        <v xml:space="preserve"> </v>
      </c>
      <c r="IB118" s="427">
        <f t="shared" si="1031"/>
        <v>125.11867575970605</v>
      </c>
      <c r="IC118" s="427" t="str">
        <f t="shared" si="1031"/>
        <v xml:space="preserve"> </v>
      </c>
      <c r="ID118" s="427">
        <f t="shared" si="1031"/>
        <v>46.957488191164217</v>
      </c>
      <c r="IE118" s="427" t="str">
        <f t="shared" si="1031"/>
        <v xml:space="preserve"> </v>
      </c>
      <c r="IF118" s="427" t="str">
        <f t="shared" si="1031"/>
        <v xml:space="preserve"> </v>
      </c>
      <c r="IG118" s="427" t="str">
        <f t="shared" si="1031"/>
        <v xml:space="preserve"> </v>
      </c>
      <c r="IH118" s="427" t="str">
        <f t="shared" si="1031"/>
        <v xml:space="preserve"> </v>
      </c>
      <c r="II118" s="427" t="str">
        <f t="shared" si="1031"/>
        <v xml:space="preserve"> </v>
      </c>
      <c r="IJ118" s="427" t="str">
        <f t="shared" si="1031"/>
        <v xml:space="preserve"> </v>
      </c>
      <c r="IK118" s="427">
        <f t="shared" si="1031"/>
        <v>59.870405998598599</v>
      </c>
      <c r="IL118" s="427" t="str">
        <f t="shared" si="1031"/>
        <v xml:space="preserve"> </v>
      </c>
      <c r="IM118" s="427" t="str">
        <f t="shared" si="1031"/>
        <v xml:space="preserve"> </v>
      </c>
      <c r="IN118" s="427" t="str">
        <f t="shared" si="1031"/>
        <v xml:space="preserve"> </v>
      </c>
      <c r="IO118" s="427" t="str">
        <f t="shared" si="1031"/>
        <v xml:space="preserve"> </v>
      </c>
      <c r="IP118" s="427" t="str">
        <f t="shared" si="1031"/>
        <v xml:space="preserve"> </v>
      </c>
      <c r="IQ118" s="427" t="str">
        <f t="shared" si="1031"/>
        <v xml:space="preserve"> </v>
      </c>
      <c r="IR118" s="427" t="str">
        <f t="shared" si="1031"/>
        <v xml:space="preserve"> </v>
      </c>
      <c r="IS118" s="427" t="str">
        <f t="shared" si="1031"/>
        <v xml:space="preserve"> </v>
      </c>
      <c r="IT118" s="427" t="str">
        <f t="shared" si="1031"/>
        <v xml:space="preserve"> </v>
      </c>
      <c r="IU118" s="427" t="str">
        <f t="shared" si="1031"/>
        <v xml:space="preserve"> </v>
      </c>
      <c r="IV118" s="427" t="str">
        <f t="shared" si="1031"/>
        <v xml:space="preserve"> </v>
      </c>
      <c r="IW118" s="427" t="str">
        <f t="shared" si="1031"/>
        <v xml:space="preserve"> </v>
      </c>
      <c r="IX118" s="427" t="str">
        <f t="shared" si="1031"/>
        <v xml:space="preserve"> </v>
      </c>
      <c r="IY118" s="427" t="str">
        <f t="shared" si="1031"/>
        <v xml:space="preserve"> </v>
      </c>
      <c r="IZ118" s="427" t="str">
        <f t="shared" si="1031"/>
        <v xml:space="preserve"> </v>
      </c>
      <c r="JA118" s="427" t="str">
        <f t="shared" si="1031"/>
        <v xml:space="preserve"> </v>
      </c>
      <c r="JB118" s="427" t="str">
        <f t="shared" si="1031"/>
        <v xml:space="preserve"> </v>
      </c>
      <c r="JC118" s="427" t="str">
        <f t="shared" si="1031"/>
        <v xml:space="preserve"> </v>
      </c>
      <c r="JD118" s="427" t="str">
        <f t="shared" si="1031"/>
        <v xml:space="preserve"> </v>
      </c>
      <c r="JE118" s="427" t="str">
        <f t="shared" ref="JE118:LP118" si="1032">IF(ISBLANK(JE79)," ",IF(JE79&gt;=0,IF(JE90&lt;&gt;" ",JE79/JE90*100," ")," "))</f>
        <v xml:space="preserve"> </v>
      </c>
      <c r="JF118" s="427" t="str">
        <f t="shared" si="1032"/>
        <v xml:space="preserve"> </v>
      </c>
      <c r="JG118" s="427" t="str">
        <f t="shared" si="1032"/>
        <v xml:space="preserve"> </v>
      </c>
      <c r="JH118" s="427">
        <f t="shared" si="1032"/>
        <v>37.718124795624128</v>
      </c>
      <c r="JI118" s="427" t="str">
        <f t="shared" si="1032"/>
        <v xml:space="preserve"> </v>
      </c>
      <c r="JJ118" s="427" t="str">
        <f t="shared" si="1032"/>
        <v xml:space="preserve"> </v>
      </c>
      <c r="JK118" s="427" t="str">
        <f t="shared" si="1032"/>
        <v xml:space="preserve"> </v>
      </c>
      <c r="JL118" s="427" t="str">
        <f t="shared" si="1032"/>
        <v xml:space="preserve"> </v>
      </c>
      <c r="JM118" s="427" t="str">
        <f t="shared" si="1032"/>
        <v xml:space="preserve"> </v>
      </c>
      <c r="JN118" s="427" t="str">
        <f t="shared" si="1032"/>
        <v xml:space="preserve"> </v>
      </c>
      <c r="JO118" s="427" t="str">
        <f t="shared" si="1032"/>
        <v xml:space="preserve"> </v>
      </c>
      <c r="JP118" s="427" t="str">
        <f t="shared" si="1032"/>
        <v xml:space="preserve"> </v>
      </c>
      <c r="JQ118" s="427" t="str">
        <f t="shared" si="1032"/>
        <v xml:space="preserve"> </v>
      </c>
      <c r="JR118" s="427" t="str">
        <f t="shared" si="1032"/>
        <v xml:space="preserve"> </v>
      </c>
      <c r="JS118" s="427" t="str">
        <f t="shared" si="1032"/>
        <v xml:space="preserve"> </v>
      </c>
      <c r="JT118" s="427" t="str">
        <f t="shared" si="1032"/>
        <v xml:space="preserve"> </v>
      </c>
      <c r="JU118" s="427" t="str">
        <f t="shared" si="1032"/>
        <v xml:space="preserve"> </v>
      </c>
      <c r="JV118" s="427" t="str">
        <f t="shared" si="1032"/>
        <v xml:space="preserve"> </v>
      </c>
      <c r="JW118" s="427" t="str">
        <f t="shared" si="1032"/>
        <v xml:space="preserve"> </v>
      </c>
      <c r="JX118" s="427" t="str">
        <f t="shared" si="1032"/>
        <v xml:space="preserve"> </v>
      </c>
      <c r="JY118" s="427" t="str">
        <f t="shared" si="1032"/>
        <v xml:space="preserve"> </v>
      </c>
      <c r="JZ118" s="427">
        <f t="shared" si="1032"/>
        <v>113.67086992578731</v>
      </c>
      <c r="KA118" s="427" t="str">
        <f t="shared" si="1032"/>
        <v xml:space="preserve"> </v>
      </c>
      <c r="KB118" s="427" t="str">
        <f t="shared" si="1032"/>
        <v xml:space="preserve"> </v>
      </c>
      <c r="KC118" s="427" t="str">
        <f t="shared" si="1032"/>
        <v xml:space="preserve"> </v>
      </c>
      <c r="KD118" s="427" t="str">
        <f t="shared" si="1032"/>
        <v xml:space="preserve"> </v>
      </c>
      <c r="KE118" s="427" t="str">
        <f t="shared" si="1032"/>
        <v xml:space="preserve"> </v>
      </c>
      <c r="KF118" s="427" t="str">
        <f t="shared" si="1032"/>
        <v xml:space="preserve"> </v>
      </c>
      <c r="KG118" s="427" t="str">
        <f t="shared" si="1032"/>
        <v xml:space="preserve"> </v>
      </c>
      <c r="KH118" s="427" t="str">
        <f t="shared" si="1032"/>
        <v xml:space="preserve"> </v>
      </c>
      <c r="KI118" s="427" t="str">
        <f t="shared" si="1032"/>
        <v xml:space="preserve"> </v>
      </c>
      <c r="KJ118" s="427" t="str">
        <f t="shared" si="1032"/>
        <v xml:space="preserve"> </v>
      </c>
      <c r="KK118" s="427">
        <f t="shared" si="1032"/>
        <v>469.85003451088659</v>
      </c>
      <c r="KL118" s="427">
        <f t="shared" si="1032"/>
        <v>364.90557629153926</v>
      </c>
      <c r="KM118" s="427">
        <f t="shared" si="1032"/>
        <v>121.83401850506014</v>
      </c>
      <c r="KN118" s="427" t="str">
        <f t="shared" si="1032"/>
        <v xml:space="preserve"> </v>
      </c>
      <c r="KO118" s="427" t="str">
        <f t="shared" si="1032"/>
        <v xml:space="preserve"> </v>
      </c>
      <c r="KP118" s="427" t="str">
        <f t="shared" si="1032"/>
        <v xml:space="preserve"> </v>
      </c>
      <c r="KQ118" s="427" t="str">
        <f t="shared" si="1032"/>
        <v xml:space="preserve"> </v>
      </c>
      <c r="KR118" s="427">
        <f t="shared" si="1032"/>
        <v>55.163678106321498</v>
      </c>
      <c r="KS118" s="427" t="str">
        <f t="shared" si="1032"/>
        <v xml:space="preserve"> </v>
      </c>
      <c r="KT118" s="427" t="str">
        <f t="shared" si="1032"/>
        <v xml:space="preserve"> </v>
      </c>
      <c r="KU118" s="427" t="str">
        <f t="shared" si="1032"/>
        <v xml:space="preserve"> </v>
      </c>
      <c r="KV118" s="427" t="str">
        <f t="shared" si="1032"/>
        <v xml:space="preserve"> </v>
      </c>
      <c r="KW118" s="427" t="str">
        <f t="shared" si="1032"/>
        <v xml:space="preserve"> </v>
      </c>
      <c r="KX118" s="427" t="str">
        <f t="shared" si="1032"/>
        <v xml:space="preserve"> </v>
      </c>
      <c r="KY118" s="427" t="str">
        <f t="shared" si="1032"/>
        <v xml:space="preserve"> </v>
      </c>
      <c r="KZ118" s="427" t="str">
        <f t="shared" si="1032"/>
        <v xml:space="preserve"> </v>
      </c>
      <c r="LA118" s="427" t="str">
        <f t="shared" si="1032"/>
        <v xml:space="preserve"> </v>
      </c>
      <c r="LB118" s="427" t="str">
        <f t="shared" si="1032"/>
        <v xml:space="preserve"> </v>
      </c>
      <c r="LC118" s="427" t="str">
        <f t="shared" si="1032"/>
        <v xml:space="preserve"> </v>
      </c>
      <c r="LD118" s="427">
        <f t="shared" si="1032"/>
        <v>15.287133770854444</v>
      </c>
      <c r="LE118" s="427">
        <f t="shared" si="1032"/>
        <v>2.9315800229734394</v>
      </c>
      <c r="LF118" s="427" t="str">
        <f t="shared" si="1032"/>
        <v xml:space="preserve"> </v>
      </c>
      <c r="LG118" s="427">
        <f t="shared" si="1032"/>
        <v>9.3755352619290182</v>
      </c>
      <c r="LH118" s="427" t="str">
        <f t="shared" si="1032"/>
        <v xml:space="preserve"> </v>
      </c>
      <c r="LI118" s="427" t="str">
        <f t="shared" si="1032"/>
        <v xml:space="preserve"> </v>
      </c>
      <c r="LJ118" s="427" t="str">
        <f t="shared" si="1032"/>
        <v xml:space="preserve"> </v>
      </c>
      <c r="LK118" s="427" t="str">
        <f t="shared" si="1032"/>
        <v xml:space="preserve"> </v>
      </c>
      <c r="LL118" s="427" t="str">
        <f t="shared" si="1032"/>
        <v xml:space="preserve"> </v>
      </c>
      <c r="LM118" s="427" t="str">
        <f t="shared" si="1032"/>
        <v xml:space="preserve"> </v>
      </c>
      <c r="LN118" s="427">
        <f t="shared" si="1032"/>
        <v>93.561182062761191</v>
      </c>
      <c r="LO118" s="427">
        <f t="shared" si="1032"/>
        <v>50.152078744389669</v>
      </c>
      <c r="LP118" s="427" t="str">
        <f t="shared" si="1032"/>
        <v xml:space="preserve"> </v>
      </c>
      <c r="LQ118" s="427" t="str">
        <f t="shared" ref="LQ118:MP118" si="1033">IF(ISBLANK(LQ79)," ",IF(LQ79&gt;=0,IF(LQ90&lt;&gt;" ",LQ79/LQ90*100," ")," "))</f>
        <v xml:space="preserve"> </v>
      </c>
      <c r="LR118" s="427" t="str">
        <f t="shared" si="1033"/>
        <v xml:space="preserve"> </v>
      </c>
      <c r="LS118" s="427" t="str">
        <f t="shared" si="1033"/>
        <v xml:space="preserve"> </v>
      </c>
      <c r="LT118" s="427">
        <f t="shared" si="1033"/>
        <v>0</v>
      </c>
      <c r="LU118" s="427" t="str">
        <f t="shared" si="1033"/>
        <v xml:space="preserve"> </v>
      </c>
      <c r="LV118" s="427" t="str">
        <f t="shared" si="1033"/>
        <v xml:space="preserve"> </v>
      </c>
      <c r="LW118" s="427" t="str">
        <f t="shared" si="1033"/>
        <v xml:space="preserve"> </v>
      </c>
      <c r="LX118" s="427" t="str">
        <f t="shared" si="1033"/>
        <v xml:space="preserve"> </v>
      </c>
      <c r="LY118" s="427" t="str">
        <f t="shared" si="1033"/>
        <v xml:space="preserve"> </v>
      </c>
      <c r="LZ118" s="427" t="str">
        <f t="shared" si="1033"/>
        <v xml:space="preserve"> </v>
      </c>
      <c r="MA118" s="427" t="str">
        <f t="shared" si="1033"/>
        <v xml:space="preserve"> </v>
      </c>
      <c r="MB118" s="427" t="str">
        <f t="shared" si="1033"/>
        <v xml:space="preserve"> </v>
      </c>
      <c r="MC118" s="427" t="str">
        <f t="shared" si="1033"/>
        <v xml:space="preserve"> </v>
      </c>
      <c r="MD118" s="427" t="str">
        <f t="shared" si="1033"/>
        <v xml:space="preserve"> </v>
      </c>
      <c r="ME118" s="427" t="str">
        <f t="shared" si="1033"/>
        <v xml:space="preserve"> </v>
      </c>
      <c r="MF118" s="427" t="str">
        <f t="shared" si="1033"/>
        <v xml:space="preserve"> </v>
      </c>
      <c r="MG118" s="427" t="str">
        <f t="shared" si="1033"/>
        <v xml:space="preserve"> </v>
      </c>
      <c r="MH118" s="427" t="str">
        <f t="shared" si="1033"/>
        <v xml:space="preserve"> </v>
      </c>
      <c r="MI118" s="427">
        <f t="shared" si="1033"/>
        <v>0</v>
      </c>
      <c r="MJ118" s="427" t="str">
        <f t="shared" si="1033"/>
        <v xml:space="preserve"> </v>
      </c>
      <c r="MK118" s="427">
        <f t="shared" si="1033"/>
        <v>169.87762453866392</v>
      </c>
      <c r="ML118" s="427" t="str">
        <f t="shared" si="1033"/>
        <v xml:space="preserve"> </v>
      </c>
      <c r="MM118" s="427" t="str">
        <f t="shared" si="1033"/>
        <v xml:space="preserve"> </v>
      </c>
      <c r="MN118" s="427" t="str">
        <f t="shared" si="1033"/>
        <v xml:space="preserve"> </v>
      </c>
      <c r="MO118" s="427" t="str">
        <f t="shared" si="1033"/>
        <v xml:space="preserve"> </v>
      </c>
      <c r="MP118" s="427" t="str">
        <f t="shared" si="1033"/>
        <v xml:space="preserve"> </v>
      </c>
      <c r="MR118" s="348">
        <f t="shared" si="50"/>
        <v>0</v>
      </c>
      <c r="MS118" s="346">
        <f t="shared" si="51"/>
        <v>1079.0977443609022</v>
      </c>
      <c r="MT118" s="286">
        <f t="shared" si="52"/>
        <v>83.723048730754769</v>
      </c>
      <c r="MU118" s="772">
        <f t="shared" si="53"/>
        <v>79</v>
      </c>
    </row>
    <row r="119" spans="1:359" s="99" customFormat="1" ht="29" x14ac:dyDescent="0.35">
      <c r="A119" s="101" t="s">
        <v>295</v>
      </c>
      <c r="B119" s="102"/>
      <c r="C119" s="102" t="s">
        <v>158</v>
      </c>
      <c r="D119" s="69" t="s">
        <v>227</v>
      </c>
      <c r="E119" s="286">
        <f t="shared" si="15"/>
        <v>122.00558925485363</v>
      </c>
      <c r="F119" s="352"/>
      <c r="G119" s="728">
        <f t="shared" ref="G119:M119" si="1034">IF(ISBLANK(G80)," ",IF(G80&gt;=0,IF(G91&lt;&gt;" ",G80/G91*100," ")," "))</f>
        <v>62.446931288984139</v>
      </c>
      <c r="H119" s="909" t="str">
        <f t="shared" ref="H119" si="1035">IF(ISBLANK(H80)," ",IF(H80&gt;=0,IF(H91&lt;&gt;" ",H80/H91*100," ")," "))</f>
        <v xml:space="preserve"> </v>
      </c>
      <c r="I119" s="858">
        <f t="shared" ref="I119" si="1036">IF(ISBLANK(I80)," ",IF(I80&gt;=0,IF(I91&lt;&gt;" ",I80/I91*100," ")," "))</f>
        <v>371.22964025699889</v>
      </c>
      <c r="J119" s="774" t="str">
        <f t="shared" ref="J119:L119" si="1037">IF(ISBLANK(J80)," ",IF(J80&gt;=0,IF(J91&lt;&gt;" ",J80/J91*100," ")," "))</f>
        <v xml:space="preserve"> </v>
      </c>
      <c r="K119" s="774">
        <f t="shared" ref="K119" si="1038">IF(ISBLANK(K80)," ",IF(K80&gt;=0,IF(K91&lt;&gt;" ",K80/K91*100," ")," "))</f>
        <v>66.604507482647236</v>
      </c>
      <c r="L119" s="774">
        <f t="shared" si="1037"/>
        <v>27.267704812113152</v>
      </c>
      <c r="M119" s="728">
        <f t="shared" si="1034"/>
        <v>94.536445041348159</v>
      </c>
      <c r="N119" s="728" t="str">
        <f t="shared" ref="N119:S119" si="1039">IF(ISBLANK(N80)," ",IF(N80&gt;=0,IF(N91&lt;&gt;" ",N80/N91*100," ")," "))</f>
        <v xml:space="preserve"> </v>
      </c>
      <c r="O119" s="774">
        <f t="shared" ref="O119:Q119" si="1040">IF(ISBLANK(O80)," ",IF(O80&gt;=0,IF(O91&lt;&gt;" ",O80/O91*100," ")," "))</f>
        <v>0</v>
      </c>
      <c r="P119" s="858" t="str">
        <f t="shared" si="978"/>
        <v xml:space="preserve"> </v>
      </c>
      <c r="Q119" s="858">
        <f t="shared" si="1040"/>
        <v>30.154882046408233</v>
      </c>
      <c r="R119" s="858">
        <f t="shared" ref="R119" si="1041">IF(ISBLANK(R80)," ",IF(R80&gt;=0,IF(R91&lt;&gt;" ",R80/R91*100," ")," "))</f>
        <v>0</v>
      </c>
      <c r="S119" s="728" t="str">
        <f t="shared" si="1039"/>
        <v xml:space="preserve"> </v>
      </c>
      <c r="T119" s="728">
        <f t="shared" ref="T119" si="1042">IF(ISBLANK(T80)," ",IF(T80&gt;=0,IF(T91&lt;&gt;" ",T80/T91*100," ")," "))</f>
        <v>109.76633044906083</v>
      </c>
      <c r="U119" s="858"/>
      <c r="V119" s="686">
        <f t="shared" ref="V119:W119" si="1043">IF(ISBLANK(V80)," ",IF(V80&gt;=0,IF(V91&lt;&gt;" ",V80/V91*100," ")," "))</f>
        <v>123.72528043675889</v>
      </c>
      <c r="W119" s="812">
        <f t="shared" si="1043"/>
        <v>904.13183663721031</v>
      </c>
      <c r="X119" s="671">
        <f t="shared" si="982"/>
        <v>111.27322244917809</v>
      </c>
      <c r="Y119" s="728">
        <f t="shared" si="982"/>
        <v>120.94313562150845</v>
      </c>
      <c r="Z119" s="728">
        <f t="shared" ref="Z119:AA119" si="1044">IF(ISBLANK(Z80)," ",IF(Z80&gt;=0,IF(Z91&lt;&gt;" ",Z80/Z91*100," ")," "))</f>
        <v>10.230682209433869</v>
      </c>
      <c r="AA119" s="774" t="str">
        <f t="shared" si="1044"/>
        <v xml:space="preserve"> </v>
      </c>
      <c r="AB119" s="909" t="str">
        <f t="shared" si="983"/>
        <v xml:space="preserve"> </v>
      </c>
      <c r="AC119" s="801" t="str">
        <f t="shared" ref="AC119" si="1045">IF(ISBLANK(AC80)," ",IF(AC80&gt;=0,IF(AC91&lt;&gt;" ",AC80/AC91*100," ")," "))</f>
        <v xml:space="preserve"> </v>
      </c>
      <c r="AD119" s="287" t="str">
        <f t="shared" si="985"/>
        <v xml:space="preserve"> </v>
      </c>
      <c r="AE119" s="502">
        <f t="shared" ref="AE119:AH119" si="1046">IF(ISBLANK(AE80)," ",IF(AE80&gt;=0,IF(AE91&lt;&gt;" ",AE80/AE91*100," ")," "))</f>
        <v>204.05173838481008</v>
      </c>
      <c r="AF119" s="686" t="str">
        <f t="shared" si="1046"/>
        <v xml:space="preserve"> </v>
      </c>
      <c r="AG119" s="774" t="str">
        <f t="shared" ref="AG119" si="1047">IF(ISBLANK(AG80)," ",IF(AG80&gt;=0,IF(AG91&lt;&gt;" ",AG80/AG91*100," ")," "))</f>
        <v xml:space="preserve"> </v>
      </c>
      <c r="AH119" s="658">
        <f t="shared" si="1046"/>
        <v>25.863470717080027</v>
      </c>
      <c r="AI119" s="427" t="str">
        <f t="shared" si="985"/>
        <v xml:space="preserve"> </v>
      </c>
      <c r="AJ119" s="502">
        <f t="shared" si="985"/>
        <v>45.755851469466776</v>
      </c>
      <c r="AK119" s="728">
        <f t="shared" si="985"/>
        <v>73.885681431253332</v>
      </c>
      <c r="AL119" s="427" t="str">
        <f t="shared" ref="AL119:AR119" si="1048">IF(ISBLANK(AL80)," ",IF(AL80&gt;=0,IF(AL91&lt;&gt;" ",AL80/AL91*100," ")," "))</f>
        <v xml:space="preserve"> </v>
      </c>
      <c r="AM119" s="427" t="str">
        <f t="shared" si="1048"/>
        <v xml:space="preserve"> </v>
      </c>
      <c r="AN119" s="502">
        <f t="shared" si="988"/>
        <v>29.40683867669226</v>
      </c>
      <c r="AO119" s="588">
        <f t="shared" ref="AO119" si="1049">IF(ISBLANK(AO80)," ",IF(AO80&gt;=0,IF(AO91&lt;&gt;" ",AO80/AO91*100," ")," "))</f>
        <v>15.700720119567022</v>
      </c>
      <c r="AP119" s="858" t="str">
        <f t="shared" si="989"/>
        <v xml:space="preserve"> </v>
      </c>
      <c r="AQ119" s="427" t="str">
        <f t="shared" si="1048"/>
        <v xml:space="preserve"> </v>
      </c>
      <c r="AR119" s="427">
        <f t="shared" si="1048"/>
        <v>0</v>
      </c>
      <c r="AS119" s="564">
        <f>IF(ISBLANK(AS80)," ",IF(AS80&gt;=0,IF(AS91&lt;&gt;" ",AS80/AS91*100," ")," "))</f>
        <v>12.853475401313851</v>
      </c>
      <c r="AT119" s="427" t="str">
        <f t="shared" ref="AT119:AU119" si="1050">IF(ISBLANK(AT80)," ",IF(AT80&gt;=0,IF(AT91&lt;&gt;" ",AT80/AT91*100," ")," "))</f>
        <v xml:space="preserve"> </v>
      </c>
      <c r="AU119" s="642" t="str">
        <f t="shared" si="1050"/>
        <v xml:space="preserve"> </v>
      </c>
      <c r="AV119" s="564">
        <f t="shared" ref="AV119:AX119" si="1051">IF(ISBLANK(AV80)," ",IF(AV80&gt;=0,IF(AV91&lt;&gt;" ",AV80/AV91*100," ")," "))</f>
        <v>94.693291790993527</v>
      </c>
      <c r="AW119" s="728" t="str">
        <f t="shared" si="1051"/>
        <v xml:space="preserve"> </v>
      </c>
      <c r="AX119" s="728">
        <f t="shared" si="1051"/>
        <v>213.80613421112048</v>
      </c>
      <c r="AY119" s="427">
        <f t="shared" ref="AY119:BO119" si="1052">IF(ISBLANK(AY80)," ",IF(AY80&gt;=0,IF(AY91&lt;&gt;" ",AY80/AY91*100," ")," "))</f>
        <v>126.56121830117428</v>
      </c>
      <c r="AZ119" s="530">
        <f t="shared" ref="AZ119" si="1053">IF(ISBLANK(AZ80)," ",IF(AZ80&gt;=0,IF(AZ91&lt;&gt;" ",AZ80/AZ91*100," ")," "))</f>
        <v>0</v>
      </c>
      <c r="BA119" s="427">
        <f t="shared" si="1052"/>
        <v>0</v>
      </c>
      <c r="BB119" s="427">
        <f t="shared" si="1052"/>
        <v>146.5680039272485</v>
      </c>
      <c r="BC119" s="427">
        <f t="shared" si="1052"/>
        <v>0</v>
      </c>
      <c r="BD119" s="671" t="str">
        <f t="shared" ref="BD119" si="1054">IF(ISBLANK(BD80)," ",IF(BD80&gt;=0,IF(BD91&lt;&gt;" ",BD80/BD91*100," ")," "))</f>
        <v xml:space="preserve"> </v>
      </c>
      <c r="BE119" s="502" t="str">
        <f t="shared" ref="BE119:BF119" si="1055">IF(ISBLANK(BE80)," ",IF(BE80&gt;=0,IF(BE91&lt;&gt;" ",BE80/BE91*100," ")," "))</f>
        <v xml:space="preserve"> </v>
      </c>
      <c r="BF119" s="774" t="str">
        <f t="shared" si="1055"/>
        <v xml:space="preserve"> </v>
      </c>
      <c r="BG119" s="427" t="str">
        <f t="shared" si="1052"/>
        <v xml:space="preserve"> </v>
      </c>
      <c r="BH119" s="427" t="str">
        <f t="shared" si="1052"/>
        <v xml:space="preserve"> </v>
      </c>
      <c r="BI119" s="427">
        <f t="shared" si="1052"/>
        <v>0.86467071842496901</v>
      </c>
      <c r="BJ119" s="427">
        <f t="shared" si="1052"/>
        <v>660.94810255684661</v>
      </c>
      <c r="BK119" s="427">
        <f t="shared" si="1052"/>
        <v>115.52264312161778</v>
      </c>
      <c r="BL119" s="427" t="str">
        <f t="shared" si="1052"/>
        <v xml:space="preserve"> </v>
      </c>
      <c r="BM119" s="427" t="str">
        <f t="shared" si="1052"/>
        <v xml:space="preserve"> </v>
      </c>
      <c r="BN119" s="427" t="str">
        <f t="shared" si="1052"/>
        <v xml:space="preserve"> </v>
      </c>
      <c r="BO119" s="427" t="str">
        <f t="shared" si="1052"/>
        <v xml:space="preserve"> </v>
      </c>
      <c r="BP119" s="858" t="str">
        <f t="shared" si="992"/>
        <v xml:space="preserve"> </v>
      </c>
      <c r="BQ119" s="427" t="str">
        <f t="shared" ref="BQ119:EE119" si="1056">IF(ISBLANK(BQ80)," ",IF(BQ80&gt;=0,IF(BQ91&lt;&gt;" ",BQ80/BQ91*100," ")," "))</f>
        <v xml:space="preserve"> </v>
      </c>
      <c r="BR119" s="427">
        <f t="shared" si="1056"/>
        <v>44.719014356418263</v>
      </c>
      <c r="BS119" s="427">
        <f t="shared" si="1056"/>
        <v>3.4069903908129193</v>
      </c>
      <c r="BT119" s="427" t="str">
        <f t="shared" si="1056"/>
        <v xml:space="preserve"> </v>
      </c>
      <c r="BU119" s="427" t="str">
        <f t="shared" si="1056"/>
        <v xml:space="preserve"> </v>
      </c>
      <c r="BV119" s="427" t="str">
        <f t="shared" si="1056"/>
        <v xml:space="preserve"> </v>
      </c>
      <c r="BW119" s="427" t="str">
        <f t="shared" si="1056"/>
        <v xml:space="preserve"> </v>
      </c>
      <c r="BX119" s="427" t="str">
        <f t="shared" si="1056"/>
        <v xml:space="preserve"> </v>
      </c>
      <c r="BY119" s="427">
        <f t="shared" si="1056"/>
        <v>124.49423410749665</v>
      </c>
      <c r="BZ119" s="427" t="str">
        <f t="shared" si="1056"/>
        <v xml:space="preserve"> </v>
      </c>
      <c r="CA119" s="427">
        <f t="shared" si="1056"/>
        <v>21.223157142223251</v>
      </c>
      <c r="CB119" s="427">
        <f t="shared" si="1056"/>
        <v>70.843350300107929</v>
      </c>
      <c r="CC119" s="427" t="str">
        <f t="shared" si="1056"/>
        <v xml:space="preserve"> </v>
      </c>
      <c r="CD119" s="427">
        <f t="shared" si="1056"/>
        <v>0</v>
      </c>
      <c r="CE119" s="427" t="str">
        <f t="shared" si="1056"/>
        <v xml:space="preserve"> </v>
      </c>
      <c r="CF119" s="564">
        <f>IF(ISBLANK(CF80)," ",IF(CF80&gt;=0,IF(CF91&lt;&gt;" ",CF80/CF91*100," ")," "))</f>
        <v>83.808226476695566</v>
      </c>
      <c r="CG119" s="427" t="str">
        <f t="shared" si="1056"/>
        <v xml:space="preserve"> </v>
      </c>
      <c r="CH119" s="427">
        <f t="shared" si="1056"/>
        <v>222.74455238899793</v>
      </c>
      <c r="CI119" s="427">
        <f t="shared" si="1056"/>
        <v>115.32339805205902</v>
      </c>
      <c r="CJ119" s="427">
        <f t="shared" si="1056"/>
        <v>113.01137700240768</v>
      </c>
      <c r="CK119" s="427" t="str">
        <f t="shared" si="1056"/>
        <v xml:space="preserve"> </v>
      </c>
      <c r="CL119" s="427">
        <f t="shared" si="1056"/>
        <v>91.430690639132379</v>
      </c>
      <c r="CM119" s="427" t="str">
        <f t="shared" si="1056"/>
        <v xml:space="preserve"> </v>
      </c>
      <c r="CN119" s="427" t="str">
        <f t="shared" si="1056"/>
        <v xml:space="preserve"> </v>
      </c>
      <c r="CO119" s="427" t="str">
        <f t="shared" si="1056"/>
        <v xml:space="preserve"> </v>
      </c>
      <c r="CP119" s="427" t="str">
        <f t="shared" si="1056"/>
        <v xml:space="preserve"> </v>
      </c>
      <c r="CQ119" s="499" t="str">
        <f t="shared" ref="CQ119" si="1057">IF(ISBLANK(CQ80)," ",IF(CQ80&gt;=0,IF(CQ91&lt;&gt;" ",CQ80/CQ91*100," ")," "))</f>
        <v xml:space="preserve"> </v>
      </c>
      <c r="CR119" s="427">
        <f t="shared" si="1056"/>
        <v>244.60635212562778</v>
      </c>
      <c r="CS119" s="427" t="str">
        <f t="shared" si="1056"/>
        <v xml:space="preserve"> </v>
      </c>
      <c r="CT119" s="427" t="str">
        <f t="shared" si="1056"/>
        <v xml:space="preserve"> </v>
      </c>
      <c r="CU119" s="427" t="str">
        <f t="shared" si="1056"/>
        <v xml:space="preserve"> </v>
      </c>
      <c r="CV119" s="774" t="str">
        <f t="shared" si="1056"/>
        <v xml:space="preserve"> </v>
      </c>
      <c r="CW119" s="427">
        <f t="shared" si="1056"/>
        <v>20.516529944598794</v>
      </c>
      <c r="CX119" s="427">
        <f t="shared" si="1056"/>
        <v>17.874680809271261</v>
      </c>
      <c r="CY119" s="427" t="str">
        <f t="shared" si="1056"/>
        <v xml:space="preserve"> </v>
      </c>
      <c r="CZ119" s="427" t="str">
        <f t="shared" si="1056"/>
        <v xml:space="preserve"> </v>
      </c>
      <c r="DA119" s="427" t="str">
        <f t="shared" si="1056"/>
        <v xml:space="preserve"> </v>
      </c>
      <c r="DB119" s="427">
        <f t="shared" si="1056"/>
        <v>40.763968072976056</v>
      </c>
      <c r="DC119" s="427">
        <f t="shared" si="1056"/>
        <v>38.131690140935611</v>
      </c>
      <c r="DD119" s="427" t="str">
        <f t="shared" si="1056"/>
        <v xml:space="preserve"> </v>
      </c>
      <c r="DE119" s="427" t="str">
        <f t="shared" si="1056"/>
        <v xml:space="preserve"> </v>
      </c>
      <c r="DF119" s="427" t="str">
        <f t="shared" si="1056"/>
        <v xml:space="preserve"> </v>
      </c>
      <c r="DG119" s="858" t="str">
        <f t="shared" ref="DG119" si="1058">IF(ISBLANK(DG80)," ",IF(DG80&gt;=0,IF(DG91&lt;&gt;" ",DG80/DG91*100," ")," "))</f>
        <v xml:space="preserve"> </v>
      </c>
      <c r="DH119" s="427" t="str">
        <f t="shared" si="1056"/>
        <v xml:space="preserve"> </v>
      </c>
      <c r="DI119" s="427" t="str">
        <f t="shared" si="1056"/>
        <v xml:space="preserve"> </v>
      </c>
      <c r="DJ119" s="427" t="str">
        <f t="shared" si="1056"/>
        <v xml:space="preserve"> </v>
      </c>
      <c r="DK119" s="427" t="str">
        <f t="shared" si="1056"/>
        <v xml:space="preserve"> </v>
      </c>
      <c r="DL119" s="427">
        <f t="shared" si="1056"/>
        <v>9.4369583957170722</v>
      </c>
      <c r="DM119" s="427" t="str">
        <f t="shared" si="1056"/>
        <v xml:space="preserve"> </v>
      </c>
      <c r="DN119" s="427" t="str">
        <f t="shared" si="1056"/>
        <v xml:space="preserve"> </v>
      </c>
      <c r="DO119" s="427" t="str">
        <f t="shared" si="1056"/>
        <v xml:space="preserve"> </v>
      </c>
      <c r="DP119" s="427">
        <f t="shared" si="1056"/>
        <v>222.94459770518878</v>
      </c>
      <c r="DQ119" s="427" t="str">
        <f t="shared" si="1056"/>
        <v xml:space="preserve"> </v>
      </c>
      <c r="DR119" s="427" t="str">
        <f t="shared" si="1056"/>
        <v xml:space="preserve"> </v>
      </c>
      <c r="DS119" s="427" t="str">
        <f t="shared" si="1056"/>
        <v xml:space="preserve"> </v>
      </c>
      <c r="DT119" s="427" t="str">
        <f t="shared" si="1056"/>
        <v xml:space="preserve"> </v>
      </c>
      <c r="DU119" s="427" t="str">
        <f t="shared" si="1056"/>
        <v xml:space="preserve"> </v>
      </c>
      <c r="DV119" s="427" t="str">
        <f t="shared" si="1056"/>
        <v xml:space="preserve"> </v>
      </c>
      <c r="DW119" s="427" t="str">
        <f t="shared" si="1056"/>
        <v xml:space="preserve"> </v>
      </c>
      <c r="DX119" s="427" t="str">
        <f t="shared" si="1056"/>
        <v xml:space="preserve"> </v>
      </c>
      <c r="DY119" s="427" t="str">
        <f t="shared" si="1056"/>
        <v xml:space="preserve"> </v>
      </c>
      <c r="DZ119" s="427" t="str">
        <f t="shared" si="1056"/>
        <v xml:space="preserve"> </v>
      </c>
      <c r="EA119" s="427">
        <f t="shared" si="1056"/>
        <v>264.86532374449718</v>
      </c>
      <c r="EB119" s="427">
        <f t="shared" si="1056"/>
        <v>0</v>
      </c>
      <c r="EC119" s="427" t="str">
        <f t="shared" si="1056"/>
        <v xml:space="preserve"> </v>
      </c>
      <c r="ED119" s="427">
        <f t="shared" si="1056"/>
        <v>126.5380937061429</v>
      </c>
      <c r="EE119" s="427">
        <f t="shared" si="1056"/>
        <v>49.226463339970266</v>
      </c>
      <c r="EF119" s="427" t="str">
        <f t="shared" ref="EF119:GR119" si="1059">IF(ISBLANK(EF80)," ",IF(EF80&gt;=0,IF(EF91&lt;&gt;" ",EF80/EF91*100," ")," "))</f>
        <v xml:space="preserve"> </v>
      </c>
      <c r="EG119" s="427" t="str">
        <f t="shared" si="1059"/>
        <v xml:space="preserve"> </v>
      </c>
      <c r="EH119" s="427">
        <f t="shared" si="1059"/>
        <v>25.034254311359387</v>
      </c>
      <c r="EI119" s="427" t="str">
        <f t="shared" si="1059"/>
        <v xml:space="preserve"> </v>
      </c>
      <c r="EJ119" s="427" t="str">
        <f t="shared" si="1059"/>
        <v xml:space="preserve"> </v>
      </c>
      <c r="EK119" s="427">
        <f t="shared" si="1059"/>
        <v>3.8269821375608727E-2</v>
      </c>
      <c r="EL119" s="427" t="str">
        <f t="shared" si="1059"/>
        <v xml:space="preserve"> </v>
      </c>
      <c r="EM119" s="427">
        <f t="shared" si="1059"/>
        <v>0</v>
      </c>
      <c r="EN119" s="427" t="str">
        <f t="shared" si="1059"/>
        <v xml:space="preserve"> </v>
      </c>
      <c r="EO119" s="427" t="str">
        <f t="shared" si="1059"/>
        <v xml:space="preserve"> </v>
      </c>
      <c r="EP119" s="427" t="str">
        <f t="shared" si="1059"/>
        <v xml:space="preserve"> </v>
      </c>
      <c r="EQ119" s="427" t="str">
        <f t="shared" si="1059"/>
        <v xml:space="preserve"> </v>
      </c>
      <c r="ER119" s="427">
        <f t="shared" si="1059"/>
        <v>12.82600021763575</v>
      </c>
      <c r="ES119" s="427">
        <f t="shared" si="1059"/>
        <v>621.38703810161053</v>
      </c>
      <c r="ET119" s="427" t="str">
        <f t="shared" si="1059"/>
        <v xml:space="preserve"> </v>
      </c>
      <c r="EU119" s="427" t="str">
        <f t="shared" si="1059"/>
        <v xml:space="preserve"> </v>
      </c>
      <c r="EV119" s="427">
        <f t="shared" si="1059"/>
        <v>9.9763062726025691</v>
      </c>
      <c r="EW119" s="427" t="str">
        <f t="shared" si="1059"/>
        <v xml:space="preserve"> </v>
      </c>
      <c r="EX119" s="427" t="str">
        <f t="shared" si="1059"/>
        <v xml:space="preserve"> </v>
      </c>
      <c r="EY119" s="427" t="str">
        <f t="shared" si="1059"/>
        <v xml:space="preserve"> </v>
      </c>
      <c r="EZ119" s="774" t="str">
        <f t="shared" ref="EZ119" si="1060">IF(ISBLANK(EZ80)," ",IF(EZ80&gt;=0,IF(EZ91&lt;&gt;" ",EZ80/EZ91*100," ")," "))</f>
        <v xml:space="preserve"> </v>
      </c>
      <c r="FA119" s="427" t="str">
        <f t="shared" si="1059"/>
        <v xml:space="preserve"> </v>
      </c>
      <c r="FB119" s="427">
        <f t="shared" si="1059"/>
        <v>16.930665668191512</v>
      </c>
      <c r="FC119" s="427" t="str">
        <f t="shared" si="1059"/>
        <v xml:space="preserve"> </v>
      </c>
      <c r="FD119" s="427" t="str">
        <f t="shared" si="1059"/>
        <v xml:space="preserve"> </v>
      </c>
      <c r="FE119" s="427">
        <f t="shared" si="1059"/>
        <v>45.465777118853474</v>
      </c>
      <c r="FF119" s="427" t="str">
        <f t="shared" si="1059"/>
        <v xml:space="preserve"> </v>
      </c>
      <c r="FG119" s="427">
        <f t="shared" si="1059"/>
        <v>8.5454284012242976</v>
      </c>
      <c r="FH119" s="427">
        <f t="shared" si="1059"/>
        <v>102.8513575501181</v>
      </c>
      <c r="FI119" s="427" t="str">
        <f t="shared" si="1059"/>
        <v xml:space="preserve"> </v>
      </c>
      <c r="FJ119" s="427" t="str">
        <f t="shared" si="1059"/>
        <v xml:space="preserve"> </v>
      </c>
      <c r="FK119" s="427" t="str">
        <f t="shared" si="1059"/>
        <v xml:space="preserve"> </v>
      </c>
      <c r="FL119" s="427" t="str">
        <f t="shared" si="1059"/>
        <v xml:space="preserve"> </v>
      </c>
      <c r="FM119" s="427" t="str">
        <f t="shared" si="1059"/>
        <v xml:space="preserve"> </v>
      </c>
      <c r="FN119" s="427">
        <f t="shared" si="1059"/>
        <v>31.309102121181958</v>
      </c>
      <c r="FO119" s="427">
        <f t="shared" si="1059"/>
        <v>57.435018061921184</v>
      </c>
      <c r="FP119" s="427" t="str">
        <f t="shared" si="1059"/>
        <v xml:space="preserve"> </v>
      </c>
      <c r="FQ119" s="427" t="str">
        <f t="shared" si="1059"/>
        <v xml:space="preserve"> </v>
      </c>
      <c r="FR119" s="427" t="str">
        <f t="shared" si="1059"/>
        <v xml:space="preserve"> </v>
      </c>
      <c r="FS119" s="427" t="str">
        <f t="shared" si="1059"/>
        <v xml:space="preserve"> </v>
      </c>
      <c r="FT119" s="427" t="str">
        <f t="shared" si="1059"/>
        <v xml:space="preserve"> </v>
      </c>
      <c r="FU119" s="427">
        <f t="shared" si="1059"/>
        <v>0</v>
      </c>
      <c r="FV119" s="427">
        <f t="shared" si="1059"/>
        <v>2.8144239226033423</v>
      </c>
      <c r="FW119" s="427" t="str">
        <f t="shared" si="1059"/>
        <v xml:space="preserve"> </v>
      </c>
      <c r="FX119" s="427" t="str">
        <f t="shared" si="1059"/>
        <v xml:space="preserve"> </v>
      </c>
      <c r="FY119" s="427">
        <f t="shared" si="1059"/>
        <v>123.96732104051861</v>
      </c>
      <c r="FZ119" s="427" t="str">
        <f t="shared" si="1059"/>
        <v xml:space="preserve"> </v>
      </c>
      <c r="GA119" s="427" t="str">
        <f t="shared" si="1059"/>
        <v xml:space="preserve"> </v>
      </c>
      <c r="GB119" s="427" t="str">
        <f t="shared" si="1059"/>
        <v xml:space="preserve"> </v>
      </c>
      <c r="GC119" s="427" t="str">
        <f t="shared" si="1059"/>
        <v xml:space="preserve"> </v>
      </c>
      <c r="GD119" s="427" t="str">
        <f t="shared" si="1059"/>
        <v xml:space="preserve"> </v>
      </c>
      <c r="GE119" s="427" t="str">
        <f t="shared" si="1059"/>
        <v xml:space="preserve"> </v>
      </c>
      <c r="GF119" s="427" t="str">
        <f t="shared" si="1059"/>
        <v xml:space="preserve"> </v>
      </c>
      <c r="GG119" s="427" t="str">
        <f t="shared" si="1059"/>
        <v xml:space="preserve"> </v>
      </c>
      <c r="GH119" s="427" t="str">
        <f t="shared" si="1059"/>
        <v xml:space="preserve"> </v>
      </c>
      <c r="GI119" s="427" t="str">
        <f t="shared" si="1059"/>
        <v xml:space="preserve"> </v>
      </c>
      <c r="GJ119" s="427" t="str">
        <f t="shared" si="1059"/>
        <v xml:space="preserve"> </v>
      </c>
      <c r="GK119" s="427" t="str">
        <f t="shared" si="1059"/>
        <v xml:space="preserve"> </v>
      </c>
      <c r="GL119" s="427">
        <f t="shared" si="1059"/>
        <v>103.08446120282235</v>
      </c>
      <c r="GM119" s="427" t="str">
        <f t="shared" si="1059"/>
        <v xml:space="preserve"> </v>
      </c>
      <c r="GN119" s="427" t="str">
        <f t="shared" si="1059"/>
        <v xml:space="preserve"> </v>
      </c>
      <c r="GO119" s="427">
        <f t="shared" si="1059"/>
        <v>52.43881698872034</v>
      </c>
      <c r="GP119" s="427" t="str">
        <f t="shared" si="1059"/>
        <v xml:space="preserve"> </v>
      </c>
      <c r="GQ119" s="427" t="str">
        <f t="shared" si="1059"/>
        <v xml:space="preserve"> </v>
      </c>
      <c r="GR119" s="427" t="str">
        <f t="shared" si="1059"/>
        <v xml:space="preserve"> </v>
      </c>
      <c r="GS119" s="427">
        <f t="shared" ref="GS119:JD119" si="1061">IF(ISBLANK(GS80)," ",IF(GS80&gt;=0,IF(GS91&lt;&gt;" ",GS80/GS91*100," ")," "))</f>
        <v>77.579783067356644</v>
      </c>
      <c r="GT119" s="427">
        <f t="shared" si="1061"/>
        <v>34.792967305772741</v>
      </c>
      <c r="GU119" s="427" t="str">
        <f t="shared" si="1061"/>
        <v xml:space="preserve"> </v>
      </c>
      <c r="GV119" s="427" t="str">
        <f t="shared" si="1061"/>
        <v xml:space="preserve"> </v>
      </c>
      <c r="GW119" s="427">
        <f t="shared" si="1061"/>
        <v>20.295696073648262</v>
      </c>
      <c r="GX119" s="427">
        <f t="shared" si="1061"/>
        <v>553.11793644462171</v>
      </c>
      <c r="GY119" s="427" t="str">
        <f t="shared" si="1061"/>
        <v xml:space="preserve"> </v>
      </c>
      <c r="GZ119" s="427" t="str">
        <f t="shared" si="1061"/>
        <v xml:space="preserve"> </v>
      </c>
      <c r="HA119" s="427" t="str">
        <f t="shared" si="1061"/>
        <v xml:space="preserve"> </v>
      </c>
      <c r="HB119" s="427" t="str">
        <f t="shared" si="1061"/>
        <v xml:space="preserve"> </v>
      </c>
      <c r="HC119" s="427" t="str">
        <f t="shared" si="1061"/>
        <v xml:space="preserve"> </v>
      </c>
      <c r="HD119" s="427">
        <f t="shared" si="1061"/>
        <v>16.761300240509783</v>
      </c>
      <c r="HE119" s="427" t="str">
        <f t="shared" si="1061"/>
        <v xml:space="preserve"> </v>
      </c>
      <c r="HF119" s="427">
        <f t="shared" si="1061"/>
        <v>619.58278519075361</v>
      </c>
      <c r="HG119" s="427" t="str">
        <f t="shared" si="1061"/>
        <v xml:space="preserve"> </v>
      </c>
      <c r="HH119" s="427" t="str">
        <f t="shared" si="1061"/>
        <v xml:space="preserve"> </v>
      </c>
      <c r="HI119" s="427" t="str">
        <f t="shared" si="1061"/>
        <v xml:space="preserve"> </v>
      </c>
      <c r="HJ119" s="427" t="str">
        <f t="shared" si="1061"/>
        <v xml:space="preserve"> </v>
      </c>
      <c r="HK119" s="427" t="str">
        <f t="shared" si="1061"/>
        <v xml:space="preserve"> </v>
      </c>
      <c r="HL119" s="427" t="str">
        <f t="shared" si="1061"/>
        <v xml:space="preserve"> </v>
      </c>
      <c r="HM119" s="427" t="str">
        <f t="shared" si="1061"/>
        <v xml:space="preserve"> </v>
      </c>
      <c r="HN119" s="427">
        <f t="shared" si="1061"/>
        <v>0</v>
      </c>
      <c r="HO119" s="427">
        <f t="shared" si="1061"/>
        <v>0</v>
      </c>
      <c r="HP119" s="427" t="str">
        <f t="shared" si="1061"/>
        <v xml:space="preserve"> </v>
      </c>
      <c r="HQ119" s="427" t="str">
        <f t="shared" si="1061"/>
        <v xml:space="preserve"> </v>
      </c>
      <c r="HR119" s="427" t="str">
        <f t="shared" si="1061"/>
        <v xml:space="preserve"> </v>
      </c>
      <c r="HS119" s="427">
        <f t="shared" si="1061"/>
        <v>142.06354804468216</v>
      </c>
      <c r="HT119" s="427" t="str">
        <f t="shared" si="1061"/>
        <v xml:space="preserve"> </v>
      </c>
      <c r="HU119" s="427" t="str">
        <f t="shared" si="1061"/>
        <v xml:space="preserve"> </v>
      </c>
      <c r="HV119" s="427">
        <f t="shared" si="1061"/>
        <v>344.60499683497318</v>
      </c>
      <c r="HW119" s="427">
        <f t="shared" si="1061"/>
        <v>40.260440904542065</v>
      </c>
      <c r="HX119" s="427" t="str">
        <f t="shared" si="1061"/>
        <v xml:space="preserve"> </v>
      </c>
      <c r="HY119" s="427">
        <f t="shared" si="1061"/>
        <v>32.950867902324212</v>
      </c>
      <c r="HZ119" s="427" t="str">
        <f t="shared" si="1061"/>
        <v xml:space="preserve"> </v>
      </c>
      <c r="IA119" s="427" t="str">
        <f t="shared" si="1061"/>
        <v xml:space="preserve"> </v>
      </c>
      <c r="IB119" s="427">
        <f t="shared" si="1061"/>
        <v>157.69976391101557</v>
      </c>
      <c r="IC119" s="427" t="str">
        <f t="shared" si="1061"/>
        <v xml:space="preserve"> </v>
      </c>
      <c r="ID119" s="427">
        <f t="shared" si="1061"/>
        <v>9.2662716621374788</v>
      </c>
      <c r="IE119" s="427" t="str">
        <f t="shared" si="1061"/>
        <v xml:space="preserve"> </v>
      </c>
      <c r="IF119" s="427" t="str">
        <f t="shared" si="1061"/>
        <v xml:space="preserve"> </v>
      </c>
      <c r="IG119" s="427" t="str">
        <f t="shared" si="1061"/>
        <v xml:space="preserve"> </v>
      </c>
      <c r="IH119" s="427" t="str">
        <f t="shared" si="1061"/>
        <v xml:space="preserve"> </v>
      </c>
      <c r="II119" s="427" t="str">
        <f t="shared" si="1061"/>
        <v xml:space="preserve"> </v>
      </c>
      <c r="IJ119" s="427" t="str">
        <f t="shared" si="1061"/>
        <v xml:space="preserve"> </v>
      </c>
      <c r="IK119" s="427">
        <f t="shared" si="1061"/>
        <v>67.586680927162845</v>
      </c>
      <c r="IL119" s="427" t="str">
        <f t="shared" si="1061"/>
        <v xml:space="preserve"> </v>
      </c>
      <c r="IM119" s="427" t="str">
        <f t="shared" si="1061"/>
        <v xml:space="preserve"> </v>
      </c>
      <c r="IN119" s="427" t="str">
        <f t="shared" si="1061"/>
        <v xml:space="preserve"> </v>
      </c>
      <c r="IO119" s="427" t="str">
        <f t="shared" si="1061"/>
        <v xml:space="preserve"> </v>
      </c>
      <c r="IP119" s="427" t="str">
        <f t="shared" si="1061"/>
        <v xml:space="preserve"> </v>
      </c>
      <c r="IQ119" s="427" t="str">
        <f t="shared" si="1061"/>
        <v xml:space="preserve"> </v>
      </c>
      <c r="IR119" s="427" t="str">
        <f t="shared" si="1061"/>
        <v xml:space="preserve"> </v>
      </c>
      <c r="IS119" s="427" t="str">
        <f t="shared" si="1061"/>
        <v xml:space="preserve"> </v>
      </c>
      <c r="IT119" s="427">
        <f t="shared" si="1061"/>
        <v>464.34215615847927</v>
      </c>
      <c r="IU119" s="427" t="str">
        <f t="shared" si="1061"/>
        <v xml:space="preserve"> </v>
      </c>
      <c r="IV119" s="427" t="str">
        <f t="shared" si="1061"/>
        <v xml:space="preserve"> </v>
      </c>
      <c r="IW119" s="427">
        <f t="shared" si="1061"/>
        <v>37.026241013237325</v>
      </c>
      <c r="IX119" s="427" t="str">
        <f t="shared" si="1061"/>
        <v xml:space="preserve"> </v>
      </c>
      <c r="IY119" s="427" t="str">
        <f t="shared" si="1061"/>
        <v xml:space="preserve"> </v>
      </c>
      <c r="IZ119" s="427" t="str">
        <f t="shared" si="1061"/>
        <v xml:space="preserve"> </v>
      </c>
      <c r="JA119" s="427" t="str">
        <f t="shared" si="1061"/>
        <v xml:space="preserve"> </v>
      </c>
      <c r="JB119" s="427" t="str">
        <f t="shared" si="1061"/>
        <v xml:space="preserve"> </v>
      </c>
      <c r="JC119" s="427" t="str">
        <f t="shared" si="1061"/>
        <v xml:space="preserve"> </v>
      </c>
      <c r="JD119" s="427" t="str">
        <f t="shared" si="1061"/>
        <v xml:space="preserve"> </v>
      </c>
      <c r="JE119" s="427" t="str">
        <f t="shared" ref="JE119:LP119" si="1062">IF(ISBLANK(JE80)," ",IF(JE80&gt;=0,IF(JE91&lt;&gt;" ",JE80/JE91*100," ")," "))</f>
        <v xml:space="preserve"> </v>
      </c>
      <c r="JF119" s="427" t="str">
        <f t="shared" si="1062"/>
        <v xml:space="preserve"> </v>
      </c>
      <c r="JG119" s="427" t="str">
        <f t="shared" si="1062"/>
        <v xml:space="preserve"> </v>
      </c>
      <c r="JH119" s="427">
        <f t="shared" si="1062"/>
        <v>106.2919195145321</v>
      </c>
      <c r="JI119" s="427" t="str">
        <f t="shared" si="1062"/>
        <v xml:space="preserve"> </v>
      </c>
      <c r="JJ119" s="427" t="str">
        <f t="shared" si="1062"/>
        <v xml:space="preserve"> </v>
      </c>
      <c r="JK119" s="427" t="str">
        <f t="shared" si="1062"/>
        <v xml:space="preserve"> </v>
      </c>
      <c r="JL119" s="427" t="str">
        <f t="shared" si="1062"/>
        <v xml:space="preserve"> </v>
      </c>
      <c r="JM119" s="427" t="str">
        <f t="shared" si="1062"/>
        <v xml:space="preserve"> </v>
      </c>
      <c r="JN119" s="427" t="str">
        <f t="shared" si="1062"/>
        <v xml:space="preserve"> </v>
      </c>
      <c r="JO119" s="427" t="str">
        <f t="shared" si="1062"/>
        <v xml:space="preserve"> </v>
      </c>
      <c r="JP119" s="427" t="str">
        <f t="shared" si="1062"/>
        <v xml:space="preserve"> </v>
      </c>
      <c r="JQ119" s="427">
        <f t="shared" si="1062"/>
        <v>315.53058183580777</v>
      </c>
      <c r="JR119" s="427" t="str">
        <f t="shared" si="1062"/>
        <v xml:space="preserve"> </v>
      </c>
      <c r="JS119" s="427" t="str">
        <f t="shared" si="1062"/>
        <v xml:space="preserve"> </v>
      </c>
      <c r="JT119" s="427" t="str">
        <f t="shared" si="1062"/>
        <v xml:space="preserve"> </v>
      </c>
      <c r="JU119" s="427" t="str">
        <f t="shared" si="1062"/>
        <v xml:space="preserve"> </v>
      </c>
      <c r="JV119" s="427" t="str">
        <f t="shared" si="1062"/>
        <v xml:space="preserve"> </v>
      </c>
      <c r="JW119" s="427" t="str">
        <f t="shared" si="1062"/>
        <v xml:space="preserve"> </v>
      </c>
      <c r="JX119" s="427" t="str">
        <f t="shared" si="1062"/>
        <v xml:space="preserve"> </v>
      </c>
      <c r="JY119" s="427" t="str">
        <f t="shared" si="1062"/>
        <v xml:space="preserve"> </v>
      </c>
      <c r="JZ119" s="427">
        <f t="shared" si="1062"/>
        <v>349.54879107579785</v>
      </c>
      <c r="KA119" s="427" t="str">
        <f t="shared" si="1062"/>
        <v xml:space="preserve"> </v>
      </c>
      <c r="KB119" s="427" t="str">
        <f t="shared" si="1062"/>
        <v xml:space="preserve"> </v>
      </c>
      <c r="KC119" s="427" t="str">
        <f t="shared" si="1062"/>
        <v xml:space="preserve"> </v>
      </c>
      <c r="KD119" s="427" t="str">
        <f t="shared" si="1062"/>
        <v xml:space="preserve"> </v>
      </c>
      <c r="KE119" s="427" t="str">
        <f t="shared" si="1062"/>
        <v xml:space="preserve"> </v>
      </c>
      <c r="KF119" s="427" t="str">
        <f t="shared" si="1062"/>
        <v xml:space="preserve"> </v>
      </c>
      <c r="KG119" s="427" t="str">
        <f t="shared" si="1062"/>
        <v xml:space="preserve"> </v>
      </c>
      <c r="KH119" s="427" t="str">
        <f t="shared" si="1062"/>
        <v xml:space="preserve"> </v>
      </c>
      <c r="KI119" s="427" t="str">
        <f t="shared" si="1062"/>
        <v xml:space="preserve"> </v>
      </c>
      <c r="KJ119" s="427" t="str">
        <f t="shared" si="1062"/>
        <v xml:space="preserve"> </v>
      </c>
      <c r="KK119" s="427">
        <f t="shared" si="1062"/>
        <v>11.067361924018304</v>
      </c>
      <c r="KL119" s="427">
        <f t="shared" si="1062"/>
        <v>106.02415568913857</v>
      </c>
      <c r="KM119" s="427" t="str">
        <f t="shared" si="1062"/>
        <v xml:space="preserve"> </v>
      </c>
      <c r="KN119" s="427">
        <f t="shared" si="1062"/>
        <v>373.42169687677739</v>
      </c>
      <c r="KO119" s="427" t="str">
        <f t="shared" si="1062"/>
        <v xml:space="preserve"> </v>
      </c>
      <c r="KP119" s="427" t="str">
        <f t="shared" si="1062"/>
        <v xml:space="preserve"> </v>
      </c>
      <c r="KQ119" s="427" t="str">
        <f t="shared" si="1062"/>
        <v xml:space="preserve"> </v>
      </c>
      <c r="KR119" s="427">
        <f t="shared" si="1062"/>
        <v>81.151463302277918</v>
      </c>
      <c r="KS119" s="427" t="str">
        <f t="shared" si="1062"/>
        <v xml:space="preserve"> </v>
      </c>
      <c r="KT119" s="427">
        <f t="shared" si="1062"/>
        <v>445.72423491595794</v>
      </c>
      <c r="KU119" s="427" t="str">
        <f t="shared" si="1062"/>
        <v xml:space="preserve"> </v>
      </c>
      <c r="KV119" s="427" t="str">
        <f t="shared" si="1062"/>
        <v xml:space="preserve"> </v>
      </c>
      <c r="KW119" s="427" t="str">
        <f t="shared" si="1062"/>
        <v xml:space="preserve"> </v>
      </c>
      <c r="KX119" s="427" t="str">
        <f t="shared" si="1062"/>
        <v xml:space="preserve"> </v>
      </c>
      <c r="KY119" s="427" t="str">
        <f t="shared" si="1062"/>
        <v xml:space="preserve"> </v>
      </c>
      <c r="KZ119" s="427" t="str">
        <f t="shared" si="1062"/>
        <v xml:space="preserve"> </v>
      </c>
      <c r="LA119" s="427" t="str">
        <f t="shared" si="1062"/>
        <v xml:space="preserve"> </v>
      </c>
      <c r="LB119" s="427" t="str">
        <f t="shared" si="1062"/>
        <v xml:space="preserve"> </v>
      </c>
      <c r="LC119" s="427" t="str">
        <f t="shared" si="1062"/>
        <v xml:space="preserve"> </v>
      </c>
      <c r="LD119" s="427">
        <f t="shared" si="1062"/>
        <v>30.568157394875488</v>
      </c>
      <c r="LE119" s="427" t="str">
        <f t="shared" si="1062"/>
        <v xml:space="preserve"> </v>
      </c>
      <c r="LF119" s="427" t="str">
        <f t="shared" si="1062"/>
        <v xml:space="preserve"> </v>
      </c>
      <c r="LG119" s="427">
        <f t="shared" si="1062"/>
        <v>21.450555116904884</v>
      </c>
      <c r="LH119" s="427" t="str">
        <f t="shared" si="1062"/>
        <v xml:space="preserve"> </v>
      </c>
      <c r="LI119" s="427">
        <f t="shared" si="1062"/>
        <v>31.143052703627657</v>
      </c>
      <c r="LJ119" s="427" t="str">
        <f t="shared" si="1062"/>
        <v xml:space="preserve"> </v>
      </c>
      <c r="LK119" s="427" t="str">
        <f t="shared" si="1062"/>
        <v xml:space="preserve"> </v>
      </c>
      <c r="LL119" s="427" t="str">
        <f t="shared" si="1062"/>
        <v xml:space="preserve"> </v>
      </c>
      <c r="LM119" s="427" t="str">
        <f t="shared" si="1062"/>
        <v xml:space="preserve"> </v>
      </c>
      <c r="LN119" s="427">
        <f t="shared" si="1062"/>
        <v>76.952726518443299</v>
      </c>
      <c r="LO119" s="427">
        <f t="shared" si="1062"/>
        <v>74.72142754503534</v>
      </c>
      <c r="LP119" s="427" t="str">
        <f t="shared" si="1062"/>
        <v xml:space="preserve"> </v>
      </c>
      <c r="LQ119" s="427" t="str">
        <f t="shared" ref="LQ119:MP119" si="1063">IF(ISBLANK(LQ80)," ",IF(LQ80&gt;=0,IF(LQ91&lt;&gt;" ",LQ80/LQ91*100," ")," "))</f>
        <v xml:space="preserve"> </v>
      </c>
      <c r="LR119" s="427" t="str">
        <f t="shared" si="1063"/>
        <v xml:space="preserve"> </v>
      </c>
      <c r="LS119" s="427" t="str">
        <f t="shared" si="1063"/>
        <v xml:space="preserve"> </v>
      </c>
      <c r="LT119" s="427">
        <f t="shared" si="1063"/>
        <v>345.66933454576809</v>
      </c>
      <c r="LU119" s="427" t="str">
        <f t="shared" si="1063"/>
        <v xml:space="preserve"> </v>
      </c>
      <c r="LV119" s="427" t="str">
        <f t="shared" si="1063"/>
        <v xml:space="preserve"> </v>
      </c>
      <c r="LW119" s="427" t="str">
        <f t="shared" si="1063"/>
        <v xml:space="preserve"> </v>
      </c>
      <c r="LX119" s="427">
        <f t="shared" si="1063"/>
        <v>27.416444924085777</v>
      </c>
      <c r="LY119" s="427" t="str">
        <f t="shared" si="1063"/>
        <v xml:space="preserve"> </v>
      </c>
      <c r="LZ119" s="427" t="str">
        <f t="shared" si="1063"/>
        <v xml:space="preserve"> </v>
      </c>
      <c r="MA119" s="427" t="str">
        <f t="shared" si="1063"/>
        <v xml:space="preserve"> </v>
      </c>
      <c r="MB119" s="427" t="str">
        <f t="shared" si="1063"/>
        <v xml:space="preserve"> </v>
      </c>
      <c r="MC119" s="427" t="str">
        <f t="shared" si="1063"/>
        <v xml:space="preserve"> </v>
      </c>
      <c r="MD119" s="427" t="str">
        <f t="shared" si="1063"/>
        <v xml:space="preserve"> </v>
      </c>
      <c r="ME119" s="427" t="str">
        <f t="shared" si="1063"/>
        <v xml:space="preserve"> </v>
      </c>
      <c r="MF119" s="427" t="str">
        <f t="shared" si="1063"/>
        <v xml:space="preserve"> </v>
      </c>
      <c r="MG119" s="427" t="str">
        <f t="shared" si="1063"/>
        <v xml:space="preserve"> </v>
      </c>
      <c r="MH119" s="427" t="str">
        <f t="shared" si="1063"/>
        <v xml:space="preserve"> </v>
      </c>
      <c r="MI119" s="427">
        <f t="shared" si="1063"/>
        <v>828.81603345563576</v>
      </c>
      <c r="MJ119" s="427" t="str">
        <f t="shared" si="1063"/>
        <v xml:space="preserve"> </v>
      </c>
      <c r="MK119" s="427">
        <f t="shared" si="1063"/>
        <v>28.351169538457597</v>
      </c>
      <c r="ML119" s="427" t="str">
        <f t="shared" si="1063"/>
        <v xml:space="preserve"> </v>
      </c>
      <c r="MM119" s="427" t="str">
        <f t="shared" si="1063"/>
        <v xml:space="preserve"> </v>
      </c>
      <c r="MN119" s="427" t="str">
        <f t="shared" si="1063"/>
        <v xml:space="preserve"> </v>
      </c>
      <c r="MO119" s="427" t="str">
        <f t="shared" si="1063"/>
        <v xml:space="preserve"> </v>
      </c>
      <c r="MP119" s="427" t="str">
        <f t="shared" si="1063"/>
        <v xml:space="preserve"> </v>
      </c>
      <c r="MR119" s="348">
        <f t="shared" si="50"/>
        <v>0</v>
      </c>
      <c r="MS119" s="346">
        <f t="shared" si="51"/>
        <v>904.13183663721031</v>
      </c>
      <c r="MT119" s="286">
        <f t="shared" si="52"/>
        <v>52.43881698872034</v>
      </c>
      <c r="MU119" s="772">
        <f t="shared" si="53"/>
        <v>105</v>
      </c>
    </row>
    <row r="120" spans="1:359" s="99" customFormat="1" ht="29" x14ac:dyDescent="0.35">
      <c r="A120" s="303" t="s">
        <v>788</v>
      </c>
      <c r="B120" s="102"/>
      <c r="C120" s="102" t="s">
        <v>156</v>
      </c>
      <c r="D120" s="69" t="s">
        <v>787</v>
      </c>
      <c r="E120" s="286">
        <f t="shared" si="15"/>
        <v>5.4169763950602823</v>
      </c>
      <c r="F120" s="352"/>
      <c r="G120" s="735">
        <f t="shared" ref="G120:M120" si="1064">IF(G46&gt;0,IF(G47&gt;0,G46/G47," ")," ")</f>
        <v>0.89088507265521799</v>
      </c>
      <c r="H120" s="918" t="str">
        <f t="shared" ref="H120" si="1065">IF(H46&gt;0,IF(H47&gt;0,H46/H47," ")," ")</f>
        <v xml:space="preserve"> </v>
      </c>
      <c r="I120" s="865">
        <f t="shared" ref="I120" si="1066">IF(I46&gt;0,IF(I47&gt;0,I46/I47," ")," ")</f>
        <v>11.107826086956521</v>
      </c>
      <c r="J120" s="781" t="str">
        <f t="shared" ref="J120:L120" si="1067">IF(J46&gt;0,IF(J47&gt;0,J46/J47," ")," ")</f>
        <v xml:space="preserve"> </v>
      </c>
      <c r="K120" s="781">
        <f t="shared" ref="K120" si="1068">IF(K46&gt;0,IF(K47&gt;0,K46/K47," ")," ")</f>
        <v>4.037174721189591</v>
      </c>
      <c r="L120" s="781">
        <f t="shared" si="1067"/>
        <v>15.387931034482758</v>
      </c>
      <c r="M120" s="735">
        <f t="shared" si="1064"/>
        <v>5.9347568208778174</v>
      </c>
      <c r="N120" s="735">
        <f t="shared" ref="N120:Y120" si="1069">IF(N46&gt;0,IF(N47&gt;0,N46/N47," ")," ")</f>
        <v>8.9289340101522843</v>
      </c>
      <c r="O120" s="781" t="str">
        <f t="shared" ref="O120:Q120" si="1070">IF(O46&gt;0,IF(O47&gt;0,O46/O47," ")," ")</f>
        <v xml:space="preserve"> </v>
      </c>
      <c r="P120" s="865">
        <f t="shared" si="1070"/>
        <v>1.3050075872534144</v>
      </c>
      <c r="Q120" s="865" t="str">
        <f t="shared" si="1070"/>
        <v xml:space="preserve"> </v>
      </c>
      <c r="R120" s="865" t="str">
        <f t="shared" ref="R120" si="1071">IF(R46&gt;0,IF(R47&gt;0,R46/R47," ")," ")</f>
        <v xml:space="preserve"> </v>
      </c>
      <c r="S120" s="735">
        <f t="shared" ref="S120" si="1072">IF(S46&gt;0,IF(S47&gt;0,S46/S47," ")," ")</f>
        <v>9.6347826086956516</v>
      </c>
      <c r="T120" s="735" t="str">
        <f t="shared" si="1069"/>
        <v xml:space="preserve"> </v>
      </c>
      <c r="U120" s="865"/>
      <c r="V120" s="687">
        <f t="shared" si="1069"/>
        <v>4.4189268178629879</v>
      </c>
      <c r="W120" s="821" t="str">
        <f t="shared" ref="W120" si="1073">IF(W46&gt;0,IF(W47&gt;0,W46/W47," ")," ")</f>
        <v xml:space="preserve"> </v>
      </c>
      <c r="X120" s="679">
        <f t="shared" si="1069"/>
        <v>2.9454225352112675</v>
      </c>
      <c r="Y120" s="735">
        <f t="shared" si="1069"/>
        <v>8.1045233835931505</v>
      </c>
      <c r="Z120" s="735">
        <f t="shared" ref="Z120:AB120" si="1074">IF(Z46&gt;0,IF(Z47&gt;0,Z46/Z47," ")," ")</f>
        <v>10.868794326241135</v>
      </c>
      <c r="AA120" s="781" t="str">
        <f t="shared" si="1074"/>
        <v xml:space="preserve"> </v>
      </c>
      <c r="AB120" s="918" t="str">
        <f t="shared" si="1074"/>
        <v xml:space="preserve"> </v>
      </c>
      <c r="AC120" s="802">
        <f t="shared" ref="AC120" si="1075">IF(AC46&gt;0,IF(AC47&gt;0,AC46/AC47," ")," ")</f>
        <v>3.3992052023121389</v>
      </c>
      <c r="AD120" s="304" t="str">
        <f t="shared" ref="AD120:BP120" si="1076">IF(AD46&gt;0,IF(AD47&gt;0,AD46/AD47," ")," ")</f>
        <v xml:space="preserve"> </v>
      </c>
      <c r="AE120" s="503">
        <f t="shared" ref="AE120:AH120" si="1077">IF(AE46&gt;0,IF(AE47&gt;0,AE46/AE47," ")," ")</f>
        <v>7.3040000000000003</v>
      </c>
      <c r="AF120" s="687" t="str">
        <f>IF(AF46&gt;0,IF(AF47&gt;0,AF46/AF47," ")," ")</f>
        <v xml:space="preserve"> </v>
      </c>
      <c r="AG120" s="781" t="str">
        <f t="shared" ref="AG120" si="1078">IF(AG46&gt;0,IF(AG47&gt;0,AG46/AG47," ")," ")</f>
        <v xml:space="preserve"> </v>
      </c>
      <c r="AH120" s="659">
        <f t="shared" si="1077"/>
        <v>6.3895582329317273</v>
      </c>
      <c r="AI120" s="428">
        <f t="shared" ref="AI120:AJ120" si="1079">IF(AI46&gt;0,IF(AI47&gt;0,AI46/AI47," ")," ")</f>
        <v>1.2491666666666668</v>
      </c>
      <c r="AJ120" s="503">
        <f t="shared" si="1079"/>
        <v>15.695652173913043</v>
      </c>
      <c r="AK120" s="735">
        <f>IF(AK46&gt;0,IF(AK47&gt;0,AK46/AK47," ")," ")</f>
        <v>5.061527390483044</v>
      </c>
      <c r="AL120" s="304">
        <f t="shared" si="1076"/>
        <v>10.125748502994012</v>
      </c>
      <c r="AM120" s="428" t="str">
        <f t="shared" ref="AM120:AR120" si="1080">IF(AM46&gt;0,IF(AM47&gt;0,AM46/AM47," ")," ")</f>
        <v xml:space="preserve"> </v>
      </c>
      <c r="AN120" s="503">
        <f t="shared" si="1080"/>
        <v>5.8769120458891013</v>
      </c>
      <c r="AO120" s="597" t="str">
        <f t="shared" ref="AO120:AP120" si="1081">IF(AO46&gt;0,IF(AO47&gt;0,AO46/AO47," ")," ")</f>
        <v xml:space="preserve"> </v>
      </c>
      <c r="AP120" s="865">
        <f t="shared" si="1081"/>
        <v>1.820242488139167</v>
      </c>
      <c r="AQ120" s="428">
        <f t="shared" ref="AQ120" si="1082">IF(AQ46&gt;0,IF(AQ47&gt;0,AQ46/AQ47," ")," ")</f>
        <v>2.5879629629629628</v>
      </c>
      <c r="AR120" s="428">
        <f t="shared" si="1080"/>
        <v>3.3128964059196617</v>
      </c>
      <c r="AS120" s="572" t="str">
        <f>IF(AS46&gt;0,IF(AS47&gt;0,AS46/AS47," ")," ")</f>
        <v xml:space="preserve"> </v>
      </c>
      <c r="AT120" s="428">
        <f t="shared" ref="AT120:AU120" si="1083">IF(AT46&gt;0,IF(AT47&gt;0,AT46/AT47," ")," ")</f>
        <v>7.2320441988950277</v>
      </c>
      <c r="AU120" s="651" t="str">
        <f t="shared" si="1083"/>
        <v xml:space="preserve"> </v>
      </c>
      <c r="AV120" s="572" t="str">
        <f t="shared" ref="AV120:AX120" si="1084">IF(AV46&gt;0,IF(AV47&gt;0,AV46/AV47," ")," ")</f>
        <v xml:space="preserve"> </v>
      </c>
      <c r="AW120" s="735">
        <f t="shared" si="1084"/>
        <v>0.37120226977184062</v>
      </c>
      <c r="AX120" s="735">
        <f t="shared" si="1084"/>
        <v>6.0688311688311689</v>
      </c>
      <c r="AY120" s="467">
        <f t="shared" si="1076"/>
        <v>3.9407237291291666</v>
      </c>
      <c r="AZ120" s="545" t="str">
        <f t="shared" ref="AZ120" si="1085">IF(AZ46&gt;0,IF(AZ47&gt;0,AZ46/AZ47," ")," ")</f>
        <v xml:space="preserve"> </v>
      </c>
      <c r="BA120" s="304" t="str">
        <f t="shared" si="1076"/>
        <v xml:space="preserve"> </v>
      </c>
      <c r="BB120" s="304">
        <f t="shared" si="1076"/>
        <v>7.2506203473945412</v>
      </c>
      <c r="BC120" s="428">
        <f t="shared" ref="BC120:BF120" si="1086">IF(BC46&gt;0,IF(BC47&gt;0,BC46/BC47," ")," ")</f>
        <v>7.7046070460704605</v>
      </c>
      <c r="BD120" s="679" t="str">
        <f t="shared" ref="BD120" si="1087">IF(BD46&gt;0,IF(BD47&gt;0,BD46/BD47," ")," ")</f>
        <v xml:space="preserve"> </v>
      </c>
      <c r="BE120" s="503">
        <f t="shared" si="1086"/>
        <v>4.61322188449848</v>
      </c>
      <c r="BF120" s="781" t="str">
        <f t="shared" si="1086"/>
        <v xml:space="preserve"> </v>
      </c>
      <c r="BG120" s="304" t="str">
        <f t="shared" si="1076"/>
        <v xml:space="preserve"> </v>
      </c>
      <c r="BH120" s="304" t="str">
        <f t="shared" si="1076"/>
        <v xml:space="preserve"> </v>
      </c>
      <c r="BI120" s="304">
        <f t="shared" si="1076"/>
        <v>2.2482450542437777</v>
      </c>
      <c r="BJ120" s="304">
        <f t="shared" si="1076"/>
        <v>0.90083682008368204</v>
      </c>
      <c r="BK120" s="304">
        <f t="shared" si="1076"/>
        <v>5.1279122065305387</v>
      </c>
      <c r="BL120" s="304" t="str">
        <f t="shared" si="1076"/>
        <v xml:space="preserve"> </v>
      </c>
      <c r="BM120" s="304" t="str">
        <f t="shared" si="1076"/>
        <v xml:space="preserve"> </v>
      </c>
      <c r="BN120" s="304">
        <f t="shared" si="1076"/>
        <v>6.1444741966893863</v>
      </c>
      <c r="BO120" s="304">
        <f t="shared" si="1076"/>
        <v>8.1130048165987407</v>
      </c>
      <c r="BP120" s="865">
        <f t="shared" si="1076"/>
        <v>2.4953373560065826</v>
      </c>
      <c r="BQ120" s="304" t="str">
        <f>IF(BQ46&gt;0,IF(BQ47&gt;0,BQ46/BQ47," ")," ")</f>
        <v xml:space="preserve"> </v>
      </c>
      <c r="BR120" s="428">
        <f t="shared" ref="BR120" si="1088">IF(BR46&gt;0,IF(BR47&gt;0,BR46/BR47," ")," ")</f>
        <v>1.578125</v>
      </c>
      <c r="BS120" s="304">
        <f t="shared" ref="BS120:EH120" si="1089">IF(BS46&gt;0,IF(BS47&gt;0,BS46/BS47," ")," ")</f>
        <v>3.4357894736842107</v>
      </c>
      <c r="BT120" s="304" t="str">
        <f t="shared" si="1089"/>
        <v xml:space="preserve"> </v>
      </c>
      <c r="BU120" s="304" t="str">
        <f t="shared" si="1089"/>
        <v xml:space="preserve"> </v>
      </c>
      <c r="BV120" s="428" t="str">
        <f t="shared" ref="BV120" si="1090">IF(BV46&gt;0,IF(BV47&gt;0,BV46/BV47," ")," ")</f>
        <v xml:space="preserve"> </v>
      </c>
      <c r="BW120" s="304" t="str">
        <f t="shared" si="1089"/>
        <v xml:space="preserve"> </v>
      </c>
      <c r="BX120" s="304" t="str">
        <f t="shared" si="1089"/>
        <v xml:space="preserve"> </v>
      </c>
      <c r="BY120" s="304">
        <f t="shared" si="1089"/>
        <v>2.6912611198325482</v>
      </c>
      <c r="BZ120" s="304">
        <f t="shared" si="1089"/>
        <v>5.5260545905707197</v>
      </c>
      <c r="CA120" s="304" t="str">
        <f t="shared" si="1089"/>
        <v xml:space="preserve"> </v>
      </c>
      <c r="CB120" s="304">
        <f t="shared" si="1089"/>
        <v>3.1985682513205451</v>
      </c>
      <c r="CC120" s="304">
        <f t="shared" si="1089"/>
        <v>5.3274853801169595</v>
      </c>
      <c r="CD120" s="304">
        <f t="shared" si="1089"/>
        <v>0.63101604278074863</v>
      </c>
      <c r="CE120" s="304">
        <f t="shared" si="1089"/>
        <v>8.4224999999999994</v>
      </c>
      <c r="CF120" s="572" t="str">
        <f>IF(CF46&gt;0,IF(CF47&gt;0,CF46/CF47," ")," ")</f>
        <v xml:space="preserve"> </v>
      </c>
      <c r="CG120" s="304">
        <f t="shared" si="1089"/>
        <v>4.125</v>
      </c>
      <c r="CH120" s="304">
        <f t="shared" si="1089"/>
        <v>6.7919999999999998</v>
      </c>
      <c r="CI120" s="428">
        <f t="shared" si="1089"/>
        <v>4.4996505495901902</v>
      </c>
      <c r="CJ120" s="304">
        <f t="shared" si="1089"/>
        <v>2.7965527188807155</v>
      </c>
      <c r="CK120" s="304" t="str">
        <f t="shared" si="1089"/>
        <v xml:space="preserve"> </v>
      </c>
      <c r="CL120" s="304">
        <f t="shared" si="1089"/>
        <v>8.2960278341548275</v>
      </c>
      <c r="CM120" s="304" t="str">
        <f t="shared" si="1089"/>
        <v xml:space="preserve"> </v>
      </c>
      <c r="CN120" s="304" t="str">
        <f t="shared" si="1089"/>
        <v xml:space="preserve"> </v>
      </c>
      <c r="CO120" s="304">
        <f t="shared" si="1089"/>
        <v>9.0487179487179485</v>
      </c>
      <c r="CP120" s="304" t="str">
        <f t="shared" si="1089"/>
        <v xml:space="preserve"> </v>
      </c>
      <c r="CQ120" s="500">
        <f t="shared" ref="CQ120" si="1091">IF(CQ46&gt;0,IF(CQ47&gt;0,CQ46/CQ47," ")," ")</f>
        <v>3.8044754218635362</v>
      </c>
      <c r="CR120" s="304" t="str">
        <f t="shared" si="1089"/>
        <v xml:space="preserve"> </v>
      </c>
      <c r="CS120" s="304" t="str">
        <f t="shared" si="1089"/>
        <v xml:space="preserve"> </v>
      </c>
      <c r="CT120" s="304" t="str">
        <f t="shared" si="1089"/>
        <v xml:space="preserve"> </v>
      </c>
      <c r="CU120" s="304" t="str">
        <f t="shared" si="1089"/>
        <v xml:space="preserve"> </v>
      </c>
      <c r="CV120" s="781" t="str">
        <f t="shared" si="1089"/>
        <v xml:space="preserve"> </v>
      </c>
      <c r="CW120" s="304" t="str">
        <f t="shared" si="1089"/>
        <v xml:space="preserve"> </v>
      </c>
      <c r="CX120" s="304">
        <f t="shared" si="1089"/>
        <v>2.1097638800255263</v>
      </c>
      <c r="CY120" s="304" t="str">
        <f t="shared" si="1089"/>
        <v xml:space="preserve"> </v>
      </c>
      <c r="CZ120" s="304">
        <f t="shared" si="1089"/>
        <v>6.4924623115577891</v>
      </c>
      <c r="DA120" s="304" t="str">
        <f t="shared" si="1089"/>
        <v xml:space="preserve"> </v>
      </c>
      <c r="DB120" s="304">
        <f t="shared" si="1089"/>
        <v>4.4401780745687258</v>
      </c>
      <c r="DC120" s="304">
        <f t="shared" si="1089"/>
        <v>5.8559449783305073</v>
      </c>
      <c r="DD120" s="304">
        <f t="shared" si="1089"/>
        <v>9.5031446540880502</v>
      </c>
      <c r="DE120" s="304" t="str">
        <f t="shared" si="1089"/>
        <v xml:space="preserve"> </v>
      </c>
      <c r="DF120" s="304">
        <f t="shared" si="1089"/>
        <v>5.6253928000441036</v>
      </c>
      <c r="DG120" s="865">
        <f t="shared" ref="DG120" si="1092">IF(DG46&gt;0,IF(DG47&gt;0,DG46/DG47," ")," ")</f>
        <v>1.7223734349482853</v>
      </c>
      <c r="DH120" s="304" t="str">
        <f t="shared" si="1089"/>
        <v xml:space="preserve"> </v>
      </c>
      <c r="DI120" s="304" t="str">
        <f t="shared" si="1089"/>
        <v xml:space="preserve"> </v>
      </c>
      <c r="DJ120" s="304" t="str">
        <f t="shared" si="1089"/>
        <v xml:space="preserve"> </v>
      </c>
      <c r="DK120" s="304" t="str">
        <f t="shared" si="1089"/>
        <v xml:space="preserve"> </v>
      </c>
      <c r="DL120" s="304" t="str">
        <f t="shared" si="1089"/>
        <v xml:space="preserve"> </v>
      </c>
      <c r="DM120" s="304">
        <f t="shared" si="1089"/>
        <v>5.3581474296799225</v>
      </c>
      <c r="DN120" s="304">
        <f t="shared" si="1089"/>
        <v>1.0151515151515151</v>
      </c>
      <c r="DO120" s="304" t="str">
        <f t="shared" si="1089"/>
        <v xml:space="preserve"> </v>
      </c>
      <c r="DP120" s="304">
        <f t="shared" si="1089"/>
        <v>6.924939467312349</v>
      </c>
      <c r="DQ120" s="304" t="str">
        <f t="shared" si="1089"/>
        <v xml:space="preserve"> </v>
      </c>
      <c r="DR120" s="304" t="str">
        <f t="shared" si="1089"/>
        <v xml:space="preserve"> </v>
      </c>
      <c r="DS120" s="304">
        <f t="shared" si="1089"/>
        <v>4.8427339084273386</v>
      </c>
      <c r="DT120" s="304">
        <f t="shared" si="1089"/>
        <v>1.8936708860759495</v>
      </c>
      <c r="DU120" s="304" t="str">
        <f t="shared" si="1089"/>
        <v xml:space="preserve"> </v>
      </c>
      <c r="DV120" s="304" t="str">
        <f t="shared" si="1089"/>
        <v xml:space="preserve"> </v>
      </c>
      <c r="DW120" s="304">
        <f t="shared" si="1089"/>
        <v>1.8077803203661327</v>
      </c>
      <c r="DX120" s="304">
        <f t="shared" si="1089"/>
        <v>4.7976190476190474</v>
      </c>
      <c r="DY120" s="304" t="str">
        <f t="shared" si="1089"/>
        <v xml:space="preserve"> </v>
      </c>
      <c r="DZ120" s="304" t="str">
        <f t="shared" si="1089"/>
        <v xml:space="preserve"> </v>
      </c>
      <c r="EA120" s="304">
        <f t="shared" si="1089"/>
        <v>0.62962962962962965</v>
      </c>
      <c r="EB120" s="304" t="str">
        <f t="shared" si="1089"/>
        <v xml:space="preserve"> </v>
      </c>
      <c r="EC120" s="304">
        <f t="shared" si="1089"/>
        <v>10.431428571428571</v>
      </c>
      <c r="ED120" s="304">
        <f t="shared" si="1089"/>
        <v>3.1161558834657588</v>
      </c>
      <c r="EE120" s="304" t="str">
        <f t="shared" si="1089"/>
        <v xml:space="preserve"> </v>
      </c>
      <c r="EF120" s="304">
        <f t="shared" si="1089"/>
        <v>7.7</v>
      </c>
      <c r="EG120" s="304" t="str">
        <f t="shared" si="1089"/>
        <v xml:space="preserve"> </v>
      </c>
      <c r="EH120" s="304">
        <f t="shared" si="1089"/>
        <v>2.2586370410513479</v>
      </c>
      <c r="EI120" s="304" t="str">
        <f t="shared" ref="EI120:GU120" si="1093">IF(EI46&gt;0,IF(EI47&gt;0,EI46/EI47," ")," ")</f>
        <v xml:space="preserve"> </v>
      </c>
      <c r="EJ120" s="304" t="str">
        <f t="shared" si="1093"/>
        <v xml:space="preserve"> </v>
      </c>
      <c r="EK120" s="304">
        <f t="shared" si="1093"/>
        <v>2.9510442649193998</v>
      </c>
      <c r="EL120" s="304" t="str">
        <f t="shared" si="1093"/>
        <v xml:space="preserve"> </v>
      </c>
      <c r="EM120" s="304">
        <f t="shared" si="1093"/>
        <v>3.6901408450704225</v>
      </c>
      <c r="EN120" s="304">
        <f t="shared" si="1093"/>
        <v>3.8723958333333335</v>
      </c>
      <c r="EO120" s="304" t="str">
        <f t="shared" si="1093"/>
        <v xml:space="preserve"> </v>
      </c>
      <c r="EP120" s="304" t="str">
        <f t="shared" si="1093"/>
        <v xml:space="preserve"> </v>
      </c>
      <c r="EQ120" s="304" t="str">
        <f t="shared" si="1093"/>
        <v xml:space="preserve"> </v>
      </c>
      <c r="ER120" s="304">
        <f t="shared" si="1093"/>
        <v>4.0034025178632184</v>
      </c>
      <c r="ES120" s="304" t="str">
        <f t="shared" si="1093"/>
        <v xml:space="preserve"> </v>
      </c>
      <c r="ET120" s="304" t="str">
        <f t="shared" si="1093"/>
        <v xml:space="preserve"> </v>
      </c>
      <c r="EU120" s="304" t="str">
        <f t="shared" si="1093"/>
        <v xml:space="preserve"> </v>
      </c>
      <c r="EV120" s="304">
        <f t="shared" si="1093"/>
        <v>6.0030927835051546</v>
      </c>
      <c r="EW120" s="304" t="str">
        <f t="shared" si="1093"/>
        <v xml:space="preserve"> </v>
      </c>
      <c r="EX120" s="304" t="str">
        <f t="shared" si="1093"/>
        <v xml:space="preserve"> </v>
      </c>
      <c r="EY120" s="304">
        <f t="shared" si="1093"/>
        <v>5.2021276595744679</v>
      </c>
      <c r="EZ120" s="781" t="str">
        <f t="shared" ref="EZ120" si="1094">IF(EZ46&gt;0,IF(EZ47&gt;0,EZ46/EZ47," ")," ")</f>
        <v xml:space="preserve"> </v>
      </c>
      <c r="FA120" s="304" t="str">
        <f t="shared" si="1093"/>
        <v xml:space="preserve"> </v>
      </c>
      <c r="FB120" s="304">
        <f t="shared" si="1093"/>
        <v>2.4400510204081631</v>
      </c>
      <c r="FC120" s="304" t="str">
        <f t="shared" si="1093"/>
        <v xml:space="preserve"> </v>
      </c>
      <c r="FD120" s="304" t="str">
        <f t="shared" si="1093"/>
        <v xml:space="preserve"> </v>
      </c>
      <c r="FE120" s="304">
        <f t="shared" si="1093"/>
        <v>7.8542713567839195</v>
      </c>
      <c r="FF120" s="304" t="str">
        <f t="shared" si="1093"/>
        <v xml:space="preserve"> </v>
      </c>
      <c r="FG120" s="304">
        <f t="shared" si="1093"/>
        <v>3.794679005205321</v>
      </c>
      <c r="FH120" s="304">
        <f t="shared" si="1093"/>
        <v>3.948297955317845</v>
      </c>
      <c r="FI120" s="304">
        <f t="shared" si="1093"/>
        <v>7.0127388535031852</v>
      </c>
      <c r="FJ120" s="304">
        <f t="shared" si="1093"/>
        <v>10.705555555555556</v>
      </c>
      <c r="FK120" s="304" t="str">
        <f t="shared" si="1093"/>
        <v xml:space="preserve"> </v>
      </c>
      <c r="FL120" s="304">
        <f t="shared" si="1093"/>
        <v>6.1926082103435443</v>
      </c>
      <c r="FM120" s="304" t="str">
        <f t="shared" si="1093"/>
        <v xml:space="preserve"> </v>
      </c>
      <c r="FN120" s="304" t="str">
        <f t="shared" si="1093"/>
        <v xml:space="preserve"> </v>
      </c>
      <c r="FO120" s="304" t="str">
        <f t="shared" si="1093"/>
        <v xml:space="preserve"> </v>
      </c>
      <c r="FP120" s="304" t="str">
        <f t="shared" si="1093"/>
        <v xml:space="preserve"> </v>
      </c>
      <c r="FQ120" s="304" t="str">
        <f t="shared" si="1093"/>
        <v xml:space="preserve"> </v>
      </c>
      <c r="FR120" s="304" t="str">
        <f t="shared" si="1093"/>
        <v xml:space="preserve"> </v>
      </c>
      <c r="FS120" s="304" t="str">
        <f t="shared" si="1093"/>
        <v xml:space="preserve"> </v>
      </c>
      <c r="FT120" s="304" t="str">
        <f t="shared" si="1093"/>
        <v xml:space="preserve"> </v>
      </c>
      <c r="FU120" s="304">
        <f t="shared" si="1093"/>
        <v>7.0333333333333332</v>
      </c>
      <c r="FV120" s="304" t="str">
        <f t="shared" si="1093"/>
        <v xml:space="preserve"> </v>
      </c>
      <c r="FW120" s="304">
        <f t="shared" si="1093"/>
        <v>1.4539007092198581</v>
      </c>
      <c r="FX120" s="304" t="str">
        <f t="shared" si="1093"/>
        <v xml:space="preserve"> </v>
      </c>
      <c r="FY120" s="304">
        <f t="shared" si="1093"/>
        <v>7.0536585365853659</v>
      </c>
      <c r="FZ120" s="304" t="str">
        <f t="shared" si="1093"/>
        <v xml:space="preserve"> </v>
      </c>
      <c r="GA120" s="304" t="str">
        <f t="shared" si="1093"/>
        <v xml:space="preserve"> </v>
      </c>
      <c r="GB120" s="304" t="str">
        <f t="shared" si="1093"/>
        <v xml:space="preserve"> </v>
      </c>
      <c r="GC120" s="304" t="str">
        <f t="shared" si="1093"/>
        <v xml:space="preserve"> </v>
      </c>
      <c r="GD120" s="304">
        <f t="shared" si="1093"/>
        <v>3.6853625170998634</v>
      </c>
      <c r="GE120" s="304" t="str">
        <f t="shared" si="1093"/>
        <v xml:space="preserve"> </v>
      </c>
      <c r="GF120" s="304">
        <f t="shared" si="1093"/>
        <v>0.84507764209256742</v>
      </c>
      <c r="GG120" s="304">
        <f t="shared" si="1093"/>
        <v>0.65217391304347827</v>
      </c>
      <c r="GH120" s="304" t="str">
        <f t="shared" si="1093"/>
        <v xml:space="preserve"> </v>
      </c>
      <c r="GI120" s="304" t="str">
        <f t="shared" si="1093"/>
        <v xml:space="preserve"> </v>
      </c>
      <c r="GJ120" s="304">
        <f t="shared" si="1093"/>
        <v>2.0762677484787018</v>
      </c>
      <c r="GK120" s="304">
        <f t="shared" si="1093"/>
        <v>8.0363741339491916</v>
      </c>
      <c r="GL120" s="304" t="str">
        <f t="shared" si="1093"/>
        <v xml:space="preserve"> </v>
      </c>
      <c r="GM120" s="304" t="str">
        <f t="shared" si="1093"/>
        <v xml:space="preserve"> </v>
      </c>
      <c r="GN120" s="304" t="str">
        <f t="shared" si="1093"/>
        <v xml:space="preserve"> </v>
      </c>
      <c r="GO120" s="304">
        <f t="shared" si="1093"/>
        <v>4.8900622799891691</v>
      </c>
      <c r="GP120" s="304" t="str">
        <f t="shared" si="1093"/>
        <v xml:space="preserve"> </v>
      </c>
      <c r="GQ120" s="304" t="str">
        <f t="shared" si="1093"/>
        <v xml:space="preserve"> </v>
      </c>
      <c r="GR120" s="304">
        <f t="shared" si="1093"/>
        <v>3.2703107183580387</v>
      </c>
      <c r="GS120" s="304">
        <f t="shared" si="1093"/>
        <v>3.5764540337711068</v>
      </c>
      <c r="GT120" s="304">
        <f t="shared" si="1093"/>
        <v>5.5430427720628046</v>
      </c>
      <c r="GU120" s="304" t="str">
        <f t="shared" si="1093"/>
        <v xml:space="preserve"> </v>
      </c>
      <c r="GV120" s="304">
        <f t="shared" ref="GV120:JG120" si="1095">IF(GV46&gt;0,IF(GV47&gt;0,GV46/GV47," ")," ")</f>
        <v>1.7013574660633484</v>
      </c>
      <c r="GW120" s="304">
        <f t="shared" si="1095"/>
        <v>3.0767123287671234</v>
      </c>
      <c r="GX120" s="304">
        <f t="shared" si="1095"/>
        <v>5.1977869986168743</v>
      </c>
      <c r="GY120" s="304" t="str">
        <f t="shared" si="1095"/>
        <v xml:space="preserve"> </v>
      </c>
      <c r="GZ120" s="304" t="str">
        <f t="shared" si="1095"/>
        <v xml:space="preserve"> </v>
      </c>
      <c r="HA120" s="304" t="str">
        <f t="shared" si="1095"/>
        <v xml:space="preserve"> </v>
      </c>
      <c r="HB120" s="304" t="str">
        <f t="shared" si="1095"/>
        <v xml:space="preserve"> </v>
      </c>
      <c r="HC120" s="304" t="str">
        <f t="shared" si="1095"/>
        <v xml:space="preserve"> </v>
      </c>
      <c r="HD120" s="304">
        <f t="shared" si="1095"/>
        <v>3.0552169236285409</v>
      </c>
      <c r="HE120" s="304">
        <f t="shared" si="1095"/>
        <v>1.8653846153846154</v>
      </c>
      <c r="HF120" s="304" t="str">
        <f t="shared" si="1095"/>
        <v xml:space="preserve"> </v>
      </c>
      <c r="HG120" s="304">
        <f t="shared" si="1095"/>
        <v>11.271477663230241</v>
      </c>
      <c r="HH120" s="304" t="str">
        <f t="shared" si="1095"/>
        <v xml:space="preserve"> </v>
      </c>
      <c r="HI120" s="304" t="str">
        <f t="shared" si="1095"/>
        <v xml:space="preserve"> </v>
      </c>
      <c r="HJ120" s="304">
        <f t="shared" si="1095"/>
        <v>5.3103825136612022</v>
      </c>
      <c r="HK120" s="304" t="str">
        <f t="shared" si="1095"/>
        <v xml:space="preserve"> </v>
      </c>
      <c r="HL120" s="304" t="str">
        <f t="shared" si="1095"/>
        <v xml:space="preserve"> </v>
      </c>
      <c r="HM120" s="304" t="str">
        <f t="shared" si="1095"/>
        <v xml:space="preserve"> </v>
      </c>
      <c r="HN120" s="304" t="str">
        <f t="shared" si="1095"/>
        <v xml:space="preserve"> </v>
      </c>
      <c r="HO120" s="304">
        <f t="shared" si="1095"/>
        <v>5.0828729281767959</v>
      </c>
      <c r="HP120" s="304" t="str">
        <f t="shared" si="1095"/>
        <v xml:space="preserve"> </v>
      </c>
      <c r="HQ120" s="304" t="str">
        <f t="shared" si="1095"/>
        <v xml:space="preserve"> </v>
      </c>
      <c r="HR120" s="304">
        <f t="shared" si="1095"/>
        <v>6.8124165554072098</v>
      </c>
      <c r="HS120" s="304">
        <f t="shared" si="1095"/>
        <v>7.2486539402838961</v>
      </c>
      <c r="HT120" s="304" t="str">
        <f t="shared" si="1095"/>
        <v xml:space="preserve"> </v>
      </c>
      <c r="HU120" s="304" t="str">
        <f t="shared" si="1095"/>
        <v xml:space="preserve"> </v>
      </c>
      <c r="HV120" s="304" t="str">
        <f t="shared" si="1095"/>
        <v xml:space="preserve"> </v>
      </c>
      <c r="HW120" s="304">
        <f t="shared" si="1095"/>
        <v>6.1332288401253923</v>
      </c>
      <c r="HX120" s="304" t="str">
        <f t="shared" si="1095"/>
        <v xml:space="preserve"> </v>
      </c>
      <c r="HY120" s="304">
        <f t="shared" si="1095"/>
        <v>5.3673469387755102</v>
      </c>
      <c r="HZ120" s="304" t="str">
        <f t="shared" si="1095"/>
        <v xml:space="preserve"> </v>
      </c>
      <c r="IA120" s="304" t="str">
        <f t="shared" si="1095"/>
        <v xml:space="preserve"> </v>
      </c>
      <c r="IB120" s="304">
        <f t="shared" si="1095"/>
        <v>9.606606606606606</v>
      </c>
      <c r="IC120" s="304" t="str">
        <f t="shared" si="1095"/>
        <v xml:space="preserve"> </v>
      </c>
      <c r="ID120" s="304" t="str">
        <f t="shared" si="1095"/>
        <v xml:space="preserve"> </v>
      </c>
      <c r="IE120" s="304" t="str">
        <f t="shared" si="1095"/>
        <v xml:space="preserve"> </v>
      </c>
      <c r="IF120" s="304">
        <f t="shared" si="1095"/>
        <v>4.4564134495641348</v>
      </c>
      <c r="IG120" s="304" t="str">
        <f t="shared" si="1095"/>
        <v xml:space="preserve"> </v>
      </c>
      <c r="IH120" s="304">
        <f t="shared" si="1095"/>
        <v>8.3756503642039544</v>
      </c>
      <c r="II120" s="304" t="str">
        <f t="shared" si="1095"/>
        <v xml:space="preserve"> </v>
      </c>
      <c r="IJ120" s="304" t="str">
        <f t="shared" si="1095"/>
        <v xml:space="preserve"> </v>
      </c>
      <c r="IK120" s="304">
        <f t="shared" si="1095"/>
        <v>4.8587683284457475</v>
      </c>
      <c r="IL120" s="304" t="str">
        <f t="shared" si="1095"/>
        <v xml:space="preserve"> </v>
      </c>
      <c r="IM120" s="304">
        <f t="shared" si="1095"/>
        <v>9.3333333333333339</v>
      </c>
      <c r="IN120" s="304" t="str">
        <f t="shared" si="1095"/>
        <v xml:space="preserve"> </v>
      </c>
      <c r="IO120" s="304" t="str">
        <f t="shared" si="1095"/>
        <v xml:space="preserve"> </v>
      </c>
      <c r="IP120" s="304" t="str">
        <f t="shared" si="1095"/>
        <v xml:space="preserve"> </v>
      </c>
      <c r="IQ120" s="304" t="str">
        <f t="shared" si="1095"/>
        <v xml:space="preserve"> </v>
      </c>
      <c r="IR120" s="304">
        <f t="shared" si="1095"/>
        <v>8.7036328871892934</v>
      </c>
      <c r="IS120" s="304" t="str">
        <f t="shared" si="1095"/>
        <v xml:space="preserve"> </v>
      </c>
      <c r="IT120" s="304">
        <f t="shared" si="1095"/>
        <v>6.4703557312252968</v>
      </c>
      <c r="IU120" s="304">
        <f t="shared" si="1095"/>
        <v>5.6604571428571431</v>
      </c>
      <c r="IV120" s="304">
        <f t="shared" si="1095"/>
        <v>6.32289156626506</v>
      </c>
      <c r="IW120" s="304">
        <f t="shared" si="1095"/>
        <v>10.338362068965518</v>
      </c>
      <c r="IX120" s="304" t="str">
        <f t="shared" si="1095"/>
        <v xml:space="preserve"> </v>
      </c>
      <c r="IY120" s="304" t="str">
        <f t="shared" si="1095"/>
        <v xml:space="preserve"> </v>
      </c>
      <c r="IZ120" s="304" t="str">
        <f t="shared" si="1095"/>
        <v xml:space="preserve"> </v>
      </c>
      <c r="JA120" s="304" t="str">
        <f t="shared" si="1095"/>
        <v xml:space="preserve"> </v>
      </c>
      <c r="JB120" s="304" t="str">
        <f t="shared" si="1095"/>
        <v xml:space="preserve"> </v>
      </c>
      <c r="JC120" s="304" t="str">
        <f t="shared" si="1095"/>
        <v xml:space="preserve"> </v>
      </c>
      <c r="JD120" s="304" t="str">
        <f t="shared" si="1095"/>
        <v xml:space="preserve"> </v>
      </c>
      <c r="JE120" s="304">
        <f t="shared" si="1095"/>
        <v>4.9684418145956606</v>
      </c>
      <c r="JF120" s="304" t="str">
        <f t="shared" si="1095"/>
        <v xml:space="preserve"> </v>
      </c>
      <c r="JG120" s="304" t="str">
        <f t="shared" si="1095"/>
        <v xml:space="preserve"> </v>
      </c>
      <c r="JH120" s="304">
        <f t="shared" ref="JH120:LS120" si="1096">IF(JH46&gt;0,IF(JH47&gt;0,JH46/JH47," ")," ")</f>
        <v>8.1256544502617807</v>
      </c>
      <c r="JI120" s="304" t="str">
        <f t="shared" si="1096"/>
        <v xml:space="preserve"> </v>
      </c>
      <c r="JJ120" s="304">
        <f t="shared" si="1096"/>
        <v>9.025889967637541</v>
      </c>
      <c r="JK120" s="304">
        <f t="shared" si="1096"/>
        <v>6</v>
      </c>
      <c r="JL120" s="304">
        <f t="shared" si="1096"/>
        <v>4.4512195121951219</v>
      </c>
      <c r="JM120" s="304">
        <f t="shared" si="1096"/>
        <v>1.1215358931552588</v>
      </c>
      <c r="JN120" s="304" t="str">
        <f t="shared" si="1096"/>
        <v xml:space="preserve"> </v>
      </c>
      <c r="JO120" s="304" t="str">
        <f t="shared" si="1096"/>
        <v xml:space="preserve"> </v>
      </c>
      <c r="JP120" s="304" t="str">
        <f t="shared" si="1096"/>
        <v xml:space="preserve"> </v>
      </c>
      <c r="JQ120" s="304">
        <f t="shared" si="1096"/>
        <v>4.7257281553398061</v>
      </c>
      <c r="JR120" s="304" t="str">
        <f t="shared" si="1096"/>
        <v xml:space="preserve"> </v>
      </c>
      <c r="JS120" s="304" t="str">
        <f t="shared" si="1096"/>
        <v xml:space="preserve"> </v>
      </c>
      <c r="JT120" s="304" t="str">
        <f t="shared" si="1096"/>
        <v xml:space="preserve"> </v>
      </c>
      <c r="JU120" s="304" t="str">
        <f t="shared" si="1096"/>
        <v xml:space="preserve"> </v>
      </c>
      <c r="JV120" s="304" t="str">
        <f t="shared" si="1096"/>
        <v xml:space="preserve"> </v>
      </c>
      <c r="JW120" s="304" t="str">
        <f t="shared" si="1096"/>
        <v xml:space="preserve"> </v>
      </c>
      <c r="JX120" s="304" t="str">
        <f t="shared" si="1096"/>
        <v xml:space="preserve"> </v>
      </c>
      <c r="JY120" s="304" t="str">
        <f t="shared" si="1096"/>
        <v xml:space="preserve"> </v>
      </c>
      <c r="JZ120" s="304" t="str">
        <f t="shared" si="1096"/>
        <v xml:space="preserve"> </v>
      </c>
      <c r="KA120" s="304">
        <f t="shared" si="1096"/>
        <v>2.5322997416020674</v>
      </c>
      <c r="KB120" s="304">
        <f t="shared" si="1096"/>
        <v>3.1539436619718311</v>
      </c>
      <c r="KC120" s="304">
        <f t="shared" si="1096"/>
        <v>1.6156583629893237</v>
      </c>
      <c r="KD120" s="304" t="str">
        <f t="shared" si="1096"/>
        <v xml:space="preserve"> </v>
      </c>
      <c r="KE120" s="304" t="str">
        <f t="shared" si="1096"/>
        <v xml:space="preserve"> </v>
      </c>
      <c r="KF120" s="304" t="str">
        <f t="shared" si="1096"/>
        <v xml:space="preserve"> </v>
      </c>
      <c r="KG120" s="304" t="str">
        <f t="shared" si="1096"/>
        <v xml:space="preserve"> </v>
      </c>
      <c r="KH120" s="304" t="str">
        <f t="shared" si="1096"/>
        <v xml:space="preserve"> </v>
      </c>
      <c r="KI120" s="304" t="str">
        <f t="shared" si="1096"/>
        <v xml:space="preserve"> </v>
      </c>
      <c r="KJ120" s="304" t="str">
        <f t="shared" si="1096"/>
        <v xml:space="preserve"> </v>
      </c>
      <c r="KK120" s="304">
        <f t="shared" si="1096"/>
        <v>16.666666666666668</v>
      </c>
      <c r="KL120" s="304">
        <f t="shared" si="1096"/>
        <v>1.2055270560979645</v>
      </c>
      <c r="KM120" s="304">
        <f t="shared" si="1096"/>
        <v>7.6875712656784492</v>
      </c>
      <c r="KN120" s="304" t="str">
        <f t="shared" si="1096"/>
        <v xml:space="preserve"> </v>
      </c>
      <c r="KO120" s="304" t="str">
        <f t="shared" si="1096"/>
        <v xml:space="preserve"> </v>
      </c>
      <c r="KP120" s="304" t="str">
        <f t="shared" si="1096"/>
        <v xml:space="preserve"> </v>
      </c>
      <c r="KQ120" s="304">
        <f t="shared" si="1096"/>
        <v>12.682008368200837</v>
      </c>
      <c r="KR120" s="304">
        <f t="shared" si="1096"/>
        <v>5.306898774983881</v>
      </c>
      <c r="KS120" s="304" t="str">
        <f t="shared" si="1096"/>
        <v xml:space="preserve"> </v>
      </c>
      <c r="KT120" s="304" t="str">
        <f t="shared" si="1096"/>
        <v xml:space="preserve"> </v>
      </c>
      <c r="KU120" s="304" t="str">
        <f t="shared" si="1096"/>
        <v xml:space="preserve"> </v>
      </c>
      <c r="KV120" s="304" t="str">
        <f t="shared" si="1096"/>
        <v xml:space="preserve"> </v>
      </c>
      <c r="KW120" s="304" t="str">
        <f t="shared" si="1096"/>
        <v xml:space="preserve"> </v>
      </c>
      <c r="KX120" s="304" t="str">
        <f t="shared" si="1096"/>
        <v xml:space="preserve"> </v>
      </c>
      <c r="KY120" s="304">
        <f t="shared" si="1096"/>
        <v>6.6322569260631727</v>
      </c>
      <c r="KZ120" s="304" t="str">
        <f t="shared" si="1096"/>
        <v xml:space="preserve"> </v>
      </c>
      <c r="LA120" s="304" t="str">
        <f t="shared" si="1096"/>
        <v xml:space="preserve"> </v>
      </c>
      <c r="LB120" s="304" t="str">
        <f t="shared" si="1096"/>
        <v xml:space="preserve"> </v>
      </c>
      <c r="LC120" s="304" t="str">
        <f t="shared" si="1096"/>
        <v xml:space="preserve"> </v>
      </c>
      <c r="LD120" s="304">
        <f t="shared" si="1096"/>
        <v>4.5752762430939224</v>
      </c>
      <c r="LE120" s="304" t="str">
        <f t="shared" si="1096"/>
        <v xml:space="preserve"> </v>
      </c>
      <c r="LF120" s="304" t="str">
        <f t="shared" si="1096"/>
        <v xml:space="preserve"> </v>
      </c>
      <c r="LG120" s="304" t="str">
        <f t="shared" si="1096"/>
        <v xml:space="preserve"> </v>
      </c>
      <c r="LH120" s="304" t="str">
        <f t="shared" si="1096"/>
        <v xml:space="preserve"> </v>
      </c>
      <c r="LI120" s="304">
        <f t="shared" si="1096"/>
        <v>9.6212121212121211</v>
      </c>
      <c r="LJ120" s="304">
        <f t="shared" si="1096"/>
        <v>3.1256056379386288</v>
      </c>
      <c r="LK120" s="304" t="str">
        <f t="shared" si="1096"/>
        <v xml:space="preserve"> </v>
      </c>
      <c r="LL120" s="304" t="str">
        <f t="shared" si="1096"/>
        <v xml:space="preserve"> </v>
      </c>
      <c r="LM120" s="304" t="str">
        <f t="shared" si="1096"/>
        <v xml:space="preserve"> </v>
      </c>
      <c r="LN120" s="304">
        <f t="shared" si="1096"/>
        <v>2.4297792390793802</v>
      </c>
      <c r="LO120" s="304">
        <f t="shared" si="1096"/>
        <v>1.2821476510067114</v>
      </c>
      <c r="LP120" s="304" t="str">
        <f t="shared" si="1096"/>
        <v xml:space="preserve"> </v>
      </c>
      <c r="LQ120" s="304" t="str">
        <f t="shared" si="1096"/>
        <v xml:space="preserve"> </v>
      </c>
      <c r="LR120" s="304" t="str">
        <f t="shared" si="1096"/>
        <v xml:space="preserve"> </v>
      </c>
      <c r="LS120" s="304" t="str">
        <f t="shared" si="1096"/>
        <v xml:space="preserve"> </v>
      </c>
      <c r="LT120" s="304">
        <f t="shared" ref="LT120:MP120" si="1097">IF(LT46&gt;0,IF(LT47&gt;0,LT46/LT47," ")," ")</f>
        <v>4.9669966996699673</v>
      </c>
      <c r="LU120" s="304" t="str">
        <f t="shared" si="1097"/>
        <v xml:space="preserve"> </v>
      </c>
      <c r="LV120" s="304" t="str">
        <f t="shared" si="1097"/>
        <v xml:space="preserve"> </v>
      </c>
      <c r="LW120" s="304">
        <f t="shared" si="1097"/>
        <v>3.7054673721340388</v>
      </c>
      <c r="LX120" s="304">
        <f t="shared" si="1097"/>
        <v>18.507042253521128</v>
      </c>
      <c r="LY120" s="304" t="str">
        <f t="shared" si="1097"/>
        <v xml:space="preserve"> </v>
      </c>
      <c r="LZ120" s="304" t="str">
        <f t="shared" si="1097"/>
        <v xml:space="preserve"> </v>
      </c>
      <c r="MA120" s="304" t="str">
        <f t="shared" si="1097"/>
        <v xml:space="preserve"> </v>
      </c>
      <c r="MB120" s="304">
        <f t="shared" si="1097"/>
        <v>5.1908787541713011</v>
      </c>
      <c r="MC120" s="304" t="str">
        <f t="shared" si="1097"/>
        <v xml:space="preserve"> </v>
      </c>
      <c r="MD120" s="304" t="str">
        <f t="shared" si="1097"/>
        <v xml:space="preserve"> </v>
      </c>
      <c r="ME120" s="304" t="str">
        <f t="shared" si="1097"/>
        <v xml:space="preserve"> </v>
      </c>
      <c r="MF120" s="304" t="str">
        <f t="shared" si="1097"/>
        <v xml:space="preserve"> </v>
      </c>
      <c r="MG120" s="304" t="str">
        <f t="shared" si="1097"/>
        <v xml:space="preserve"> </v>
      </c>
      <c r="MH120" s="304" t="str">
        <f t="shared" si="1097"/>
        <v xml:space="preserve"> </v>
      </c>
      <c r="MI120" s="304" t="str">
        <f t="shared" si="1097"/>
        <v xml:space="preserve"> </v>
      </c>
      <c r="MJ120" s="304" t="str">
        <f t="shared" si="1097"/>
        <v xml:space="preserve"> </v>
      </c>
      <c r="MK120" s="304">
        <f t="shared" si="1097"/>
        <v>3.5877027536778576</v>
      </c>
      <c r="ML120" s="304" t="str">
        <f t="shared" si="1097"/>
        <v xml:space="preserve"> </v>
      </c>
      <c r="MM120" s="304" t="str">
        <f t="shared" si="1097"/>
        <v xml:space="preserve"> </v>
      </c>
      <c r="MN120" s="304" t="str">
        <f t="shared" si="1097"/>
        <v xml:space="preserve"> </v>
      </c>
      <c r="MO120" s="304">
        <f t="shared" si="1097"/>
        <v>9.8181818181818183</v>
      </c>
      <c r="MP120" s="304" t="str">
        <f t="shared" si="1097"/>
        <v xml:space="preserve"> </v>
      </c>
      <c r="MR120" s="348">
        <f t="shared" si="50"/>
        <v>0.37120226977184062</v>
      </c>
      <c r="MS120" s="346">
        <f t="shared" si="51"/>
        <v>18.507042253521128</v>
      </c>
      <c r="MT120" s="286">
        <f t="shared" si="52"/>
        <v>5.0149846025393519</v>
      </c>
      <c r="MU120" s="772">
        <f t="shared" si="53"/>
        <v>144</v>
      </c>
    </row>
    <row r="121" spans="1:359" s="99" customFormat="1" ht="29" x14ac:dyDescent="0.35">
      <c r="A121" s="303" t="s">
        <v>810</v>
      </c>
      <c r="B121" s="102"/>
      <c r="C121" s="121" t="s">
        <v>156</v>
      </c>
      <c r="D121" s="69" t="s">
        <v>811</v>
      </c>
      <c r="E121" s="347">
        <f t="shared" si="15"/>
        <v>3.7676176602427738E-2</v>
      </c>
      <c r="F121" s="50"/>
      <c r="G121" s="736">
        <f t="shared" ref="G121:M121" si="1098">IF(G45&lt;&gt;0,IF(G$21&lt;&gt;0,G45/G$21," ")," ")</f>
        <v>6.0542319751575695E-2</v>
      </c>
      <c r="H121" s="920" t="str">
        <f t="shared" ref="H121" si="1099">IF(H45&lt;&gt;0,IF(H$21&lt;&gt;0,H45/H$21," ")," ")</f>
        <v xml:space="preserve"> </v>
      </c>
      <c r="I121" s="866" t="str">
        <f t="shared" ref="I121" si="1100">IF(I45&lt;&gt;0,IF(I$21&lt;&gt;0,I45/I$21," ")," ")</f>
        <v xml:space="preserve"> </v>
      </c>
      <c r="J121" s="782">
        <f t="shared" ref="J121:L121" si="1101">IF(J45&lt;&gt;0,IF(J$21&lt;&gt;0,J45/J$21," ")," ")</f>
        <v>5.9173842395456984E-2</v>
      </c>
      <c r="K121" s="782">
        <f t="shared" ref="K121" si="1102">IF(K45&lt;&gt;0,IF(K$21&lt;&gt;0,K45/K$21," ")," ")</f>
        <v>3.9113302192759901E-2</v>
      </c>
      <c r="L121" s="782">
        <f t="shared" si="1101"/>
        <v>1.9980609605680478E-2</v>
      </c>
      <c r="M121" s="736">
        <f t="shared" si="1098"/>
        <v>5.3888515317765458E-2</v>
      </c>
      <c r="N121" s="736">
        <f t="shared" ref="N121:Y121" si="1103">IF(N45&lt;&gt;0,IF(N$21&lt;&gt;0,N45/N$21," ")," ")</f>
        <v>3.031220109457463E-2</v>
      </c>
      <c r="O121" s="782">
        <f t="shared" ref="O121:Q121" si="1104">IF(O45&lt;&gt;0,IF(O$21&lt;&gt;0,O45/O$21," ")," ")</f>
        <v>1.4069129466106996E-2</v>
      </c>
      <c r="P121" s="866">
        <f t="shared" si="1104"/>
        <v>7.1808277270059367E-2</v>
      </c>
      <c r="Q121" s="866">
        <f t="shared" si="1104"/>
        <v>3.5790686486015869E-2</v>
      </c>
      <c r="R121" s="866" t="str">
        <f t="shared" ref="R121" si="1105">IF(R45&lt;&gt;0,IF(R$21&lt;&gt;0,R45/R$21," ")," ")</f>
        <v xml:space="preserve"> </v>
      </c>
      <c r="S121" s="736" t="str">
        <f t="shared" ref="S121" si="1106">IF(S45&lt;&gt;0,IF(S$21&lt;&gt;0,S45/S$21," ")," ")</f>
        <v xml:space="preserve"> </v>
      </c>
      <c r="T121" s="736">
        <f t="shared" si="1103"/>
        <v>6.0659286077811389E-2</v>
      </c>
      <c r="U121" s="866"/>
      <c r="V121" s="683">
        <f t="shared" si="1103"/>
        <v>9.7878983021780136E-2</v>
      </c>
      <c r="W121" s="824" t="str">
        <f t="shared" ref="W121" si="1107">IF(W45&lt;&gt;0,IF(W$21&lt;&gt;0,W45/W$21," ")," ")</f>
        <v xml:space="preserve"> </v>
      </c>
      <c r="X121" s="683">
        <f t="shared" si="1103"/>
        <v>3.7700912536733196E-2</v>
      </c>
      <c r="Y121" s="736">
        <f t="shared" si="1103"/>
        <v>3.5781565315147271E-2</v>
      </c>
      <c r="Z121" s="736">
        <f t="shared" ref="Z121:AB121" si="1108">IF(Z45&lt;&gt;0,IF(Z$21&lt;&gt;0,Z45/Z$21," ")," ")</f>
        <v>7.0356507226775167E-2</v>
      </c>
      <c r="AA121" s="782">
        <f t="shared" si="1108"/>
        <v>2.5555755926310545E-2</v>
      </c>
      <c r="AB121" s="920" t="str">
        <f t="shared" si="1108"/>
        <v xml:space="preserve"> </v>
      </c>
      <c r="AC121" s="782">
        <f t="shared" ref="AC121" si="1109">IF(AC45&lt;&gt;0,IF(AC$21&lt;&gt;0,AC45/AC$21," ")," ")</f>
        <v>4.7347945488118326E-2</v>
      </c>
      <c r="AD121" s="420" t="str">
        <f t="shared" ref="AD121:DR121" si="1110">IF(AD45&lt;&gt;0,IF(AD$21&lt;&gt;0,AD45/AD$21," ")," ")</f>
        <v xml:space="preserve"> </v>
      </c>
      <c r="AE121" s="420" t="str">
        <f t="shared" ref="AE121:AH121" si="1111">IF(AE45&lt;&gt;0,IF(AE$21&lt;&gt;0,AE45/AE$21," ")," ")</f>
        <v xml:space="preserve"> </v>
      </c>
      <c r="AF121" s="683" t="str">
        <f>IF(AF45&lt;&gt;0,IF(AF$21&lt;&gt;0,AF45/AF$21," ")," ")</f>
        <v xml:space="preserve"> </v>
      </c>
      <c r="AG121" s="782">
        <f t="shared" ref="AG121" si="1112">IF(AG45&lt;&gt;0,IF(AG$21&lt;&gt;0,AG45/AG$21," ")," ")</f>
        <v>4.7991317928394679E-2</v>
      </c>
      <c r="AH121" s="654">
        <f t="shared" si="1111"/>
        <v>3.747229391951537E-2</v>
      </c>
      <c r="AI121" s="420" t="str">
        <f t="shared" ref="AI121:AJ121" si="1113">IF(AI45&lt;&gt;0,IF(AI$21&lt;&gt;0,AI45/AI$21," ")," ")</f>
        <v xml:space="preserve"> </v>
      </c>
      <c r="AJ121" s="420">
        <f t="shared" si="1113"/>
        <v>1.5905270150129908E-2</v>
      </c>
      <c r="AK121" s="736">
        <f>IF(AK45&lt;&gt;0,IF(AK$21&lt;&gt;0,AK45/AK$21," ")," ")</f>
        <v>5.2479357595352286E-2</v>
      </c>
      <c r="AL121" s="420">
        <f t="shared" si="1110"/>
        <v>4.0357295203510356E-2</v>
      </c>
      <c r="AM121" s="420" t="str">
        <f t="shared" ref="AM121:AR121" si="1114">IF(AM45&lt;&gt;0,IF(AM$21&lt;&gt;0,AM45/AM$21," ")," ")</f>
        <v xml:space="preserve"> </v>
      </c>
      <c r="AN121" s="420" t="str">
        <f t="shared" si="1114"/>
        <v xml:space="preserve"> </v>
      </c>
      <c r="AO121" s="599">
        <f t="shared" ref="AO121:AP121" si="1115">IF(AO45&lt;&gt;0,IF(AO$21&lt;&gt;0,AO45/AO$21," ")," ")</f>
        <v>1.1576468245692036E-2</v>
      </c>
      <c r="AP121" s="866">
        <f t="shared" si="1115"/>
        <v>6.7513633124741818E-2</v>
      </c>
      <c r="AQ121" s="420" t="str">
        <f t="shared" ref="AQ121" si="1116">IF(AQ45&lt;&gt;0,IF(AQ$21&lt;&gt;0,AQ45/AQ$21," ")," ")</f>
        <v xml:space="preserve"> </v>
      </c>
      <c r="AR121" s="420">
        <f t="shared" si="1114"/>
        <v>1.9856191610160726E-2</v>
      </c>
      <c r="AS121" s="575">
        <f>IF(AS45&lt;&gt;0,IF(AS$21&lt;&gt;0,AS45/AS$21," ")," ")</f>
        <v>3.7306320003544946E-2</v>
      </c>
      <c r="AT121" s="420">
        <f t="shared" ref="AT121:AU121" si="1117">IF(AT45&lt;&gt;0,IF(AT$21&lt;&gt;0,AT45/AT$21," ")," ")</f>
        <v>3.602697495492399E-2</v>
      </c>
      <c r="AU121" s="654">
        <f t="shared" si="1117"/>
        <v>5.5495009665016666E-3</v>
      </c>
      <c r="AV121" s="575">
        <f t="shared" ref="AV121:AX121" si="1118">IF(AV45&lt;&gt;0,IF(AV$21&lt;&gt;0,AV45/AV$21," ")," ")</f>
        <v>6.0257032125128784E-2</v>
      </c>
      <c r="AW121" s="736" t="str">
        <f t="shared" si="1118"/>
        <v xml:space="preserve"> </v>
      </c>
      <c r="AX121" s="736">
        <f t="shared" si="1118"/>
        <v>1.8836514692490234E-2</v>
      </c>
      <c r="AY121" s="468" t="str">
        <f t="shared" si="1110"/>
        <v xml:space="preserve"> </v>
      </c>
      <c r="AZ121" s="546" t="str">
        <f t="shared" ref="AZ121" si="1119">IF(AZ45&lt;&gt;0,IF(AZ$21&lt;&gt;0,AZ45/AZ$21," ")," ")</f>
        <v xml:space="preserve"> </v>
      </c>
      <c r="BA121" s="420" t="str">
        <f t="shared" si="1110"/>
        <v xml:space="preserve"> </v>
      </c>
      <c r="BB121" s="420">
        <f t="shared" si="1110"/>
        <v>4.2109759984110914E-2</v>
      </c>
      <c r="BC121" s="420">
        <f t="shared" ref="BC121:BF121" si="1120">IF(BC45&lt;&gt;0,IF(BC$21&lt;&gt;0,BC45/BC$21," ")," ")</f>
        <v>5.7600819366975246E-2</v>
      </c>
      <c r="BD121" s="683">
        <f t="shared" ref="BD121" si="1121">IF(BD45&lt;&gt;0,IF(BD$21&lt;&gt;0,BD45/BD$21," ")," ")</f>
        <v>2.4240072684675425E-2</v>
      </c>
      <c r="BE121" s="420">
        <f t="shared" si="1120"/>
        <v>4.7353056481710752E-2</v>
      </c>
      <c r="BF121" s="782">
        <f t="shared" si="1120"/>
        <v>4.6471780188336996E-2</v>
      </c>
      <c r="BG121" s="420">
        <f t="shared" si="1110"/>
        <v>3.239866482816927E-2</v>
      </c>
      <c r="BH121" s="420" t="str">
        <f t="shared" si="1110"/>
        <v xml:space="preserve"> </v>
      </c>
      <c r="BI121" s="420">
        <f t="shared" si="1110"/>
        <v>3.4178966455045014E-2</v>
      </c>
      <c r="BJ121" s="420">
        <f t="shared" si="1110"/>
        <v>9.4920258947308583E-3</v>
      </c>
      <c r="BK121" s="420" t="str">
        <f t="shared" si="1110"/>
        <v xml:space="preserve"> </v>
      </c>
      <c r="BL121" s="420" t="str">
        <f t="shared" si="1110"/>
        <v xml:space="preserve"> </v>
      </c>
      <c r="BM121" s="420" t="str">
        <f t="shared" si="1110"/>
        <v xml:space="preserve"> </v>
      </c>
      <c r="BN121" s="420">
        <f t="shared" si="1110"/>
        <v>9.3804373886084605E-2</v>
      </c>
      <c r="BO121" s="420">
        <f t="shared" si="1110"/>
        <v>4.383188489813488E-2</v>
      </c>
      <c r="BP121" s="866">
        <f t="shared" si="1110"/>
        <v>6.5068170093451602E-2</v>
      </c>
      <c r="BQ121" s="420" t="str">
        <f t="shared" si="1110"/>
        <v xml:space="preserve"> </v>
      </c>
      <c r="BR121" s="420" t="str">
        <f t="shared" ref="BR121" si="1122">IF(BR45&lt;&gt;0,IF(BR$21&lt;&gt;0,BR45/BR$21," ")," ")</f>
        <v xml:space="preserve"> </v>
      </c>
      <c r="BS121" s="420">
        <f t="shared" si="1110"/>
        <v>2.0170698075483207E-2</v>
      </c>
      <c r="BT121" s="420" t="str">
        <f t="shared" si="1110"/>
        <v xml:space="preserve"> </v>
      </c>
      <c r="BU121" s="420" t="str">
        <f t="shared" si="1110"/>
        <v xml:space="preserve"> </v>
      </c>
      <c r="BV121" s="420">
        <f t="shared" ref="BV121" si="1123">IF(BV45&lt;&gt;0,IF(BV$21&lt;&gt;0,BV45/BV$21," ")," ")</f>
        <v>3.3406426931029298E-2</v>
      </c>
      <c r="BW121" s="420" t="str">
        <f t="shared" si="1110"/>
        <v xml:space="preserve"> </v>
      </c>
      <c r="BX121" s="420" t="str">
        <f t="shared" si="1110"/>
        <v xml:space="preserve"> </v>
      </c>
      <c r="BY121" s="420">
        <f t="shared" si="1110"/>
        <v>2.6668926332174627E-2</v>
      </c>
      <c r="BZ121" s="420" t="str">
        <f t="shared" si="1110"/>
        <v xml:space="preserve"> </v>
      </c>
      <c r="CA121" s="420" t="str">
        <f t="shared" si="1110"/>
        <v xml:space="preserve"> </v>
      </c>
      <c r="CB121" s="420">
        <f t="shared" si="1110"/>
        <v>0.11451327951898957</v>
      </c>
      <c r="CC121" s="420">
        <f t="shared" si="1110"/>
        <v>4.2135580645758675E-2</v>
      </c>
      <c r="CD121" s="420">
        <f t="shared" si="1110"/>
        <v>1.1501091252705146E-2</v>
      </c>
      <c r="CE121" s="420">
        <f t="shared" si="1110"/>
        <v>3.3610171087044997E-2</v>
      </c>
      <c r="CF121" s="575">
        <f>IF(CF45&lt;&gt;0,IF(CF$21&lt;&gt;0,CF45/CF$21," ")," ")</f>
        <v>5.926535091062405E-2</v>
      </c>
      <c r="CG121" s="420">
        <f t="shared" si="1110"/>
        <v>1.3877420742580785E-2</v>
      </c>
      <c r="CH121" s="420">
        <f t="shared" si="1110"/>
        <v>1.9782713289929425E-2</v>
      </c>
      <c r="CI121" s="420">
        <f t="shared" si="1110"/>
        <v>9.5320159969888019E-2</v>
      </c>
      <c r="CJ121" s="420">
        <f t="shared" si="1110"/>
        <v>3.181796893192898E-2</v>
      </c>
      <c r="CK121" s="420" t="str">
        <f t="shared" si="1110"/>
        <v xml:space="preserve"> </v>
      </c>
      <c r="CL121" s="420">
        <f t="shared" si="1110"/>
        <v>4.0081593636626008E-2</v>
      </c>
      <c r="CM121" s="420">
        <f t="shared" si="1110"/>
        <v>2.1853183804999204E-2</v>
      </c>
      <c r="CN121" s="420" t="str">
        <f t="shared" si="1110"/>
        <v xml:space="preserve"> </v>
      </c>
      <c r="CO121" s="420">
        <f t="shared" si="1110"/>
        <v>4.8089190481889067E-2</v>
      </c>
      <c r="CP121" s="420" t="str">
        <f t="shared" si="1110"/>
        <v xml:space="preserve"> </v>
      </c>
      <c r="CQ121" s="420">
        <f t="shared" ref="CQ121" si="1124">IF(CQ45&lt;&gt;0,IF(CQ$21&lt;&gt;0,CQ45/CQ$21," ")," ")</f>
        <v>4.2134877824133013E-2</v>
      </c>
      <c r="CR121" s="420">
        <f t="shared" si="1110"/>
        <v>3.0460367494628427E-3</v>
      </c>
      <c r="CS121" s="420" t="str">
        <f t="shared" si="1110"/>
        <v xml:space="preserve"> </v>
      </c>
      <c r="CT121" s="420" t="str">
        <f t="shared" si="1110"/>
        <v xml:space="preserve"> </v>
      </c>
      <c r="CU121" s="420" t="str">
        <f t="shared" si="1110"/>
        <v xml:space="preserve"> </v>
      </c>
      <c r="CV121" s="782">
        <f t="shared" si="1110"/>
        <v>4.6933531277219984E-2</v>
      </c>
      <c r="CW121" s="420">
        <f t="shared" si="1110"/>
        <v>3.3093672734481147E-2</v>
      </c>
      <c r="CX121" s="420">
        <f t="shared" si="1110"/>
        <v>3.6048428760952038E-2</v>
      </c>
      <c r="CY121" s="420" t="str">
        <f t="shared" si="1110"/>
        <v xml:space="preserve"> </v>
      </c>
      <c r="CZ121" s="420">
        <f t="shared" si="1110"/>
        <v>3.8962312223859277E-2</v>
      </c>
      <c r="DA121" s="420" t="str">
        <f t="shared" si="1110"/>
        <v xml:space="preserve"> </v>
      </c>
      <c r="DB121" s="420">
        <f t="shared" si="1110"/>
        <v>5.2778741401674552E-2</v>
      </c>
      <c r="DC121" s="420" t="str">
        <f t="shared" si="1110"/>
        <v xml:space="preserve"> </v>
      </c>
      <c r="DD121" s="420" t="str">
        <f t="shared" si="1110"/>
        <v xml:space="preserve"> </v>
      </c>
      <c r="DE121" s="420" t="str">
        <f t="shared" si="1110"/>
        <v xml:space="preserve"> </v>
      </c>
      <c r="DF121" s="420">
        <f t="shared" si="1110"/>
        <v>9.298364354161974E-2</v>
      </c>
      <c r="DG121" s="866">
        <f t="shared" ref="DG121" si="1125">IF(DG45&lt;&gt;0,IF(DG$21&lt;&gt;0,DG45/DG$21," ")," ")</f>
        <v>7.9474080525336693E-2</v>
      </c>
      <c r="DH121" s="420">
        <f t="shared" si="1110"/>
        <v>4.2834842525049821E-2</v>
      </c>
      <c r="DI121" s="420" t="str">
        <f t="shared" si="1110"/>
        <v xml:space="preserve"> </v>
      </c>
      <c r="DJ121" s="420">
        <f t="shared" si="1110"/>
        <v>8.8636363636363638E-2</v>
      </c>
      <c r="DK121" s="420" t="str">
        <f t="shared" si="1110"/>
        <v xml:space="preserve"> </v>
      </c>
      <c r="DL121" s="420" t="str">
        <f t="shared" si="1110"/>
        <v xml:space="preserve"> </v>
      </c>
      <c r="DM121" s="420" t="str">
        <f t="shared" si="1110"/>
        <v xml:space="preserve"> </v>
      </c>
      <c r="DN121" s="420" t="str">
        <f t="shared" si="1110"/>
        <v xml:space="preserve"> </v>
      </c>
      <c r="DO121" s="420" t="str">
        <f t="shared" si="1110"/>
        <v xml:space="preserve"> </v>
      </c>
      <c r="DP121" s="420" t="str">
        <f t="shared" si="1110"/>
        <v xml:space="preserve"> </v>
      </c>
      <c r="DQ121" s="420">
        <f t="shared" si="1110"/>
        <v>1.1576158473751591E-2</v>
      </c>
      <c r="DR121" s="420" t="str">
        <f t="shared" si="1110"/>
        <v xml:space="preserve"> </v>
      </c>
      <c r="DS121" s="420">
        <f t="shared" ref="DS121:GE121" si="1126">IF(DS45&lt;&gt;0,IF(DS$21&lt;&gt;0,DS45/DS$21," ")," ")</f>
        <v>2.6926871846376998E-2</v>
      </c>
      <c r="DT121" s="420" t="str">
        <f t="shared" si="1126"/>
        <v xml:space="preserve"> </v>
      </c>
      <c r="DU121" s="420" t="str">
        <f t="shared" si="1126"/>
        <v xml:space="preserve"> </v>
      </c>
      <c r="DV121" s="420" t="str">
        <f t="shared" si="1126"/>
        <v xml:space="preserve"> </v>
      </c>
      <c r="DW121" s="420">
        <f t="shared" si="1126"/>
        <v>3.2811947792848559E-2</v>
      </c>
      <c r="DX121" s="420">
        <f t="shared" si="1126"/>
        <v>3.3127209939684307E-2</v>
      </c>
      <c r="DY121" s="420" t="str">
        <f t="shared" si="1126"/>
        <v xml:space="preserve"> </v>
      </c>
      <c r="DZ121" s="420" t="str">
        <f t="shared" si="1126"/>
        <v xml:space="preserve"> </v>
      </c>
      <c r="EA121" s="420">
        <f t="shared" si="1126"/>
        <v>1.0484660406995881E-2</v>
      </c>
      <c r="EB121" s="420" t="str">
        <f t="shared" si="1126"/>
        <v xml:space="preserve"> </v>
      </c>
      <c r="EC121" s="420">
        <f t="shared" si="1126"/>
        <v>2.5822160956830091E-2</v>
      </c>
      <c r="ED121" s="420" t="str">
        <f t="shared" si="1126"/>
        <v xml:space="preserve"> </v>
      </c>
      <c r="EE121" s="420">
        <f t="shared" si="1126"/>
        <v>3.2227331636692745E-2</v>
      </c>
      <c r="EF121" s="420">
        <f t="shared" si="1126"/>
        <v>8.5790924288817461E-3</v>
      </c>
      <c r="EG121" s="420" t="str">
        <f t="shared" si="1126"/>
        <v xml:space="preserve"> </v>
      </c>
      <c r="EH121" s="420">
        <f t="shared" si="1126"/>
        <v>5.4179988395862938E-2</v>
      </c>
      <c r="EI121" s="420" t="str">
        <f t="shared" si="1126"/>
        <v xml:space="preserve"> </v>
      </c>
      <c r="EJ121" s="420" t="str">
        <f t="shared" si="1126"/>
        <v xml:space="preserve"> </v>
      </c>
      <c r="EK121" s="420" t="str">
        <f t="shared" si="1126"/>
        <v xml:space="preserve"> </v>
      </c>
      <c r="EL121" s="420" t="str">
        <f t="shared" si="1126"/>
        <v xml:space="preserve"> </v>
      </c>
      <c r="EM121" s="420">
        <f t="shared" si="1126"/>
        <v>1.6932408222960951E-2</v>
      </c>
      <c r="EN121" s="420" t="str">
        <f t="shared" si="1126"/>
        <v xml:space="preserve"> </v>
      </c>
      <c r="EO121" s="420" t="str">
        <f t="shared" si="1126"/>
        <v xml:space="preserve"> </v>
      </c>
      <c r="EP121" s="420" t="str">
        <f t="shared" si="1126"/>
        <v xml:space="preserve"> </v>
      </c>
      <c r="EQ121" s="420" t="str">
        <f t="shared" si="1126"/>
        <v xml:space="preserve"> </v>
      </c>
      <c r="ER121" s="420">
        <f t="shared" si="1126"/>
        <v>4.4149201472167936E-2</v>
      </c>
      <c r="ES121" s="420">
        <f t="shared" si="1126"/>
        <v>3.0370800889658834E-3</v>
      </c>
      <c r="ET121" s="420" t="str">
        <f t="shared" si="1126"/>
        <v xml:space="preserve"> </v>
      </c>
      <c r="EU121" s="420" t="str">
        <f t="shared" si="1126"/>
        <v xml:space="preserve"> </v>
      </c>
      <c r="EV121" s="420">
        <f t="shared" si="1126"/>
        <v>4.3991850263147662E-2</v>
      </c>
      <c r="EW121" s="420" t="str">
        <f t="shared" si="1126"/>
        <v xml:space="preserve"> </v>
      </c>
      <c r="EX121" s="420" t="str">
        <f t="shared" si="1126"/>
        <v xml:space="preserve"> </v>
      </c>
      <c r="EY121" s="420" t="str">
        <f t="shared" si="1126"/>
        <v xml:space="preserve"> </v>
      </c>
      <c r="EZ121" s="782">
        <f t="shared" ref="EZ121" si="1127">IF(EZ45&lt;&gt;0,IF(EZ$21&lt;&gt;0,EZ45/EZ$21," ")," ")</f>
        <v>4.6590816283800879E-2</v>
      </c>
      <c r="FA121" s="420">
        <f t="shared" si="1126"/>
        <v>3.5978289112620056E-2</v>
      </c>
      <c r="FB121" s="420">
        <f t="shared" si="1126"/>
        <v>3.4713592458437817E-2</v>
      </c>
      <c r="FC121" s="420" t="str">
        <f t="shared" si="1126"/>
        <v xml:space="preserve"> </v>
      </c>
      <c r="FD121" s="420" t="str">
        <f t="shared" si="1126"/>
        <v xml:space="preserve"> </v>
      </c>
      <c r="FE121" s="420">
        <f t="shared" si="1126"/>
        <v>3.4195945583483482E-2</v>
      </c>
      <c r="FF121" s="420" t="str">
        <f t="shared" si="1126"/>
        <v xml:space="preserve"> </v>
      </c>
      <c r="FG121" s="420">
        <f t="shared" si="1126"/>
        <v>5.2824761986561997E-2</v>
      </c>
      <c r="FH121" s="420" t="str">
        <f t="shared" si="1126"/>
        <v xml:space="preserve"> </v>
      </c>
      <c r="FI121" s="420" t="str">
        <f t="shared" si="1126"/>
        <v xml:space="preserve"> </v>
      </c>
      <c r="FJ121" s="420">
        <f t="shared" si="1126"/>
        <v>3.464485302355251E-2</v>
      </c>
      <c r="FK121" s="420" t="str">
        <f t="shared" si="1126"/>
        <v xml:space="preserve"> </v>
      </c>
      <c r="FL121" s="420" t="str">
        <f t="shared" si="1126"/>
        <v xml:space="preserve"> </v>
      </c>
      <c r="FM121" s="420" t="str">
        <f t="shared" si="1126"/>
        <v xml:space="preserve"> </v>
      </c>
      <c r="FN121" s="420" t="str">
        <f t="shared" si="1126"/>
        <v xml:space="preserve"> </v>
      </c>
      <c r="FO121" s="420">
        <f t="shared" si="1126"/>
        <v>4.6274196427534393E-2</v>
      </c>
      <c r="FP121" s="420">
        <f t="shared" si="1126"/>
        <v>2.7260784756913112E-2</v>
      </c>
      <c r="FQ121" s="420" t="str">
        <f t="shared" si="1126"/>
        <v xml:space="preserve"> </v>
      </c>
      <c r="FR121" s="420" t="str">
        <f t="shared" si="1126"/>
        <v xml:space="preserve"> </v>
      </c>
      <c r="FS121" s="420">
        <f t="shared" si="1126"/>
        <v>2.0978348670202488E-2</v>
      </c>
      <c r="FT121" s="420" t="str">
        <f t="shared" si="1126"/>
        <v xml:space="preserve"> </v>
      </c>
      <c r="FU121" s="420">
        <f t="shared" si="1126"/>
        <v>2.3458528086512467E-2</v>
      </c>
      <c r="FV121" s="420" t="str">
        <f t="shared" si="1126"/>
        <v xml:space="preserve"> </v>
      </c>
      <c r="FW121" s="420" t="str">
        <f t="shared" si="1126"/>
        <v xml:space="preserve"> </v>
      </c>
      <c r="FX121" s="420" t="str">
        <f t="shared" si="1126"/>
        <v xml:space="preserve"> </v>
      </c>
      <c r="FY121" s="420" t="str">
        <f t="shared" si="1126"/>
        <v xml:space="preserve"> </v>
      </c>
      <c r="FZ121" s="420" t="str">
        <f t="shared" si="1126"/>
        <v xml:space="preserve"> </v>
      </c>
      <c r="GA121" s="420" t="str">
        <f t="shared" si="1126"/>
        <v xml:space="preserve"> </v>
      </c>
      <c r="GB121" s="420" t="str">
        <f t="shared" si="1126"/>
        <v xml:space="preserve"> </v>
      </c>
      <c r="GC121" s="420" t="str">
        <f t="shared" si="1126"/>
        <v xml:space="preserve"> </v>
      </c>
      <c r="GD121" s="420">
        <f t="shared" si="1126"/>
        <v>2.2291855896628264E-2</v>
      </c>
      <c r="GE121" s="420" t="str">
        <f t="shared" si="1126"/>
        <v xml:space="preserve"> </v>
      </c>
      <c r="GF121" s="420" t="str">
        <f t="shared" ref="GF121:IQ121" si="1128">IF(GF45&lt;&gt;0,IF(GF$21&lt;&gt;0,GF45/GF$21," ")," ")</f>
        <v xml:space="preserve"> </v>
      </c>
      <c r="GG121" s="420">
        <f t="shared" si="1128"/>
        <v>3.438790890403029E-2</v>
      </c>
      <c r="GH121" s="420" t="str">
        <f t="shared" si="1128"/>
        <v xml:space="preserve"> </v>
      </c>
      <c r="GI121" s="420">
        <f t="shared" si="1128"/>
        <v>2.4085385794829814E-2</v>
      </c>
      <c r="GJ121" s="420" t="str">
        <f t="shared" si="1128"/>
        <v xml:space="preserve"> </v>
      </c>
      <c r="GK121" s="420">
        <f t="shared" si="1128"/>
        <v>4.2546063287690061E-2</v>
      </c>
      <c r="GL121" s="420">
        <f t="shared" si="1128"/>
        <v>2.8366807330875553E-2</v>
      </c>
      <c r="GM121" s="420" t="str">
        <f t="shared" si="1128"/>
        <v xml:space="preserve"> </v>
      </c>
      <c r="GN121" s="420" t="str">
        <f t="shared" si="1128"/>
        <v xml:space="preserve"> </v>
      </c>
      <c r="GO121" s="420">
        <f t="shared" si="1128"/>
        <v>5.3076526374986915E-2</v>
      </c>
      <c r="GP121" s="420" t="str">
        <f t="shared" si="1128"/>
        <v xml:space="preserve"> </v>
      </c>
      <c r="GQ121" s="420" t="str">
        <f t="shared" si="1128"/>
        <v xml:space="preserve"> </v>
      </c>
      <c r="GR121" s="420" t="str">
        <f t="shared" si="1128"/>
        <v xml:space="preserve"> </v>
      </c>
      <c r="GS121" s="420">
        <f t="shared" si="1128"/>
        <v>3.4786371893918831E-2</v>
      </c>
      <c r="GT121" s="420">
        <f t="shared" si="1128"/>
        <v>3.9855998036604202E-2</v>
      </c>
      <c r="GU121" s="420" t="str">
        <f t="shared" si="1128"/>
        <v xml:space="preserve"> </v>
      </c>
      <c r="GV121" s="420">
        <f t="shared" si="1128"/>
        <v>1.7126322312085138E-2</v>
      </c>
      <c r="GW121" s="420" t="str">
        <f t="shared" si="1128"/>
        <v xml:space="preserve"> </v>
      </c>
      <c r="GX121" s="420">
        <f t="shared" si="1128"/>
        <v>3.9570141486565992E-2</v>
      </c>
      <c r="GY121" s="420" t="str">
        <f t="shared" si="1128"/>
        <v xml:space="preserve"> </v>
      </c>
      <c r="GZ121" s="420" t="str">
        <f t="shared" si="1128"/>
        <v xml:space="preserve"> </v>
      </c>
      <c r="HA121" s="420" t="str">
        <f t="shared" si="1128"/>
        <v xml:space="preserve"> </v>
      </c>
      <c r="HB121" s="420" t="str">
        <f t="shared" si="1128"/>
        <v xml:space="preserve"> </v>
      </c>
      <c r="HC121" s="420" t="str">
        <f t="shared" si="1128"/>
        <v xml:space="preserve"> </v>
      </c>
      <c r="HD121" s="420">
        <f t="shared" si="1128"/>
        <v>4.1663639689656605E-2</v>
      </c>
      <c r="HE121" s="420">
        <f t="shared" si="1128"/>
        <v>1.9148827180470396E-2</v>
      </c>
      <c r="HF121" s="420">
        <f t="shared" si="1128"/>
        <v>2.8784551742287797E-3</v>
      </c>
      <c r="HG121" s="420">
        <f t="shared" si="1128"/>
        <v>2.7477973866868434E-2</v>
      </c>
      <c r="HH121" s="420" t="str">
        <f t="shared" si="1128"/>
        <v xml:space="preserve"> </v>
      </c>
      <c r="HI121" s="420" t="str">
        <f t="shared" si="1128"/>
        <v xml:space="preserve"> </v>
      </c>
      <c r="HJ121" s="420" t="str">
        <f t="shared" si="1128"/>
        <v xml:space="preserve"> </v>
      </c>
      <c r="HK121" s="420" t="str">
        <f t="shared" si="1128"/>
        <v xml:space="preserve"> </v>
      </c>
      <c r="HL121" s="420" t="str">
        <f t="shared" si="1128"/>
        <v xml:space="preserve"> </v>
      </c>
      <c r="HM121" s="420" t="str">
        <f t="shared" si="1128"/>
        <v xml:space="preserve"> </v>
      </c>
      <c r="HN121" s="420">
        <f t="shared" si="1128"/>
        <v>9.9457234603056114E-3</v>
      </c>
      <c r="HO121" s="420" t="str">
        <f t="shared" si="1128"/>
        <v xml:space="preserve"> </v>
      </c>
      <c r="HP121" s="420" t="str">
        <f t="shared" si="1128"/>
        <v xml:space="preserve"> </v>
      </c>
      <c r="HQ121" s="420">
        <f t="shared" si="1128"/>
        <v>6.7550283145939097E-3</v>
      </c>
      <c r="HR121" s="420">
        <f t="shared" si="1128"/>
        <v>6.9512447183205595E-2</v>
      </c>
      <c r="HS121" s="420" t="str">
        <f t="shared" si="1128"/>
        <v xml:space="preserve"> </v>
      </c>
      <c r="HT121" s="420" t="str">
        <f t="shared" si="1128"/>
        <v xml:space="preserve"> </v>
      </c>
      <c r="HU121" s="420" t="str">
        <f t="shared" si="1128"/>
        <v xml:space="preserve"> </v>
      </c>
      <c r="HV121" s="420" t="str">
        <f t="shared" si="1128"/>
        <v xml:space="preserve"> </v>
      </c>
      <c r="HW121" s="420">
        <f t="shared" si="1128"/>
        <v>4.0602049159660536E-2</v>
      </c>
      <c r="HX121" s="420" t="str">
        <f t="shared" si="1128"/>
        <v xml:space="preserve"> </v>
      </c>
      <c r="HY121" s="420">
        <f t="shared" si="1128"/>
        <v>4.3935495382287588E-2</v>
      </c>
      <c r="HZ121" s="420" t="str">
        <f t="shared" si="1128"/>
        <v xml:space="preserve"> </v>
      </c>
      <c r="IA121" s="420" t="str">
        <f t="shared" si="1128"/>
        <v xml:space="preserve"> </v>
      </c>
      <c r="IB121" s="420">
        <f t="shared" si="1128"/>
        <v>2.7158412979210643E-2</v>
      </c>
      <c r="IC121" s="420" t="str">
        <f t="shared" si="1128"/>
        <v xml:space="preserve"> </v>
      </c>
      <c r="ID121" s="420">
        <f t="shared" si="1128"/>
        <v>4.1029431493001298E-2</v>
      </c>
      <c r="IE121" s="420" t="str">
        <f t="shared" si="1128"/>
        <v xml:space="preserve"> </v>
      </c>
      <c r="IF121" s="420">
        <f t="shared" si="1128"/>
        <v>4.361306890285184E-2</v>
      </c>
      <c r="IG121" s="420" t="str">
        <f t="shared" si="1128"/>
        <v xml:space="preserve"> </v>
      </c>
      <c r="IH121" s="420">
        <f t="shared" si="1128"/>
        <v>2.8444399309751876E-2</v>
      </c>
      <c r="II121" s="420" t="str">
        <f t="shared" si="1128"/>
        <v xml:space="preserve"> </v>
      </c>
      <c r="IJ121" s="420" t="str">
        <f t="shared" si="1128"/>
        <v xml:space="preserve"> </v>
      </c>
      <c r="IK121" s="420">
        <f t="shared" si="1128"/>
        <v>2.7538002913257198E-2</v>
      </c>
      <c r="IL121" s="420">
        <f t="shared" si="1128"/>
        <v>2.9717969543147208E-2</v>
      </c>
      <c r="IM121" s="420">
        <f t="shared" si="1128"/>
        <v>3.2977024331527639E-2</v>
      </c>
      <c r="IN121" s="420">
        <f t="shared" si="1128"/>
        <v>1.7327158657233891E-2</v>
      </c>
      <c r="IO121" s="420" t="str">
        <f t="shared" si="1128"/>
        <v xml:space="preserve"> </v>
      </c>
      <c r="IP121" s="420" t="str">
        <f t="shared" si="1128"/>
        <v xml:space="preserve"> </v>
      </c>
      <c r="IQ121" s="420" t="str">
        <f t="shared" si="1128"/>
        <v xml:space="preserve"> </v>
      </c>
      <c r="IR121" s="420">
        <f t="shared" ref="IR121:LC121" si="1129">IF(IR45&lt;&gt;0,IF(IR$21&lt;&gt;0,IR45/IR$21," ")," ")</f>
        <v>7.8002229763869599E-2</v>
      </c>
      <c r="IS121" s="420" t="str">
        <f t="shared" si="1129"/>
        <v xml:space="preserve"> </v>
      </c>
      <c r="IT121" s="420">
        <f t="shared" si="1129"/>
        <v>2.3005866491249145E-2</v>
      </c>
      <c r="IU121" s="420">
        <f t="shared" si="1129"/>
        <v>2.8205026494997967E-2</v>
      </c>
      <c r="IV121" s="420">
        <f t="shared" si="1129"/>
        <v>1.0795285114728031E-2</v>
      </c>
      <c r="IW121" s="420">
        <f t="shared" si="1129"/>
        <v>9.4239222094776504E-2</v>
      </c>
      <c r="IX121" s="420" t="str">
        <f t="shared" si="1129"/>
        <v xml:space="preserve"> </v>
      </c>
      <c r="IY121" s="420" t="str">
        <f t="shared" si="1129"/>
        <v xml:space="preserve"> </v>
      </c>
      <c r="IZ121" s="420" t="str">
        <f t="shared" si="1129"/>
        <v xml:space="preserve"> </v>
      </c>
      <c r="JA121" s="420" t="str">
        <f t="shared" si="1129"/>
        <v xml:space="preserve"> </v>
      </c>
      <c r="JB121" s="420" t="str">
        <f t="shared" si="1129"/>
        <v xml:space="preserve"> </v>
      </c>
      <c r="JC121" s="420" t="str">
        <f t="shared" si="1129"/>
        <v xml:space="preserve"> </v>
      </c>
      <c r="JD121" s="420" t="str">
        <f t="shared" si="1129"/>
        <v xml:space="preserve"> </v>
      </c>
      <c r="JE121" s="420">
        <f t="shared" si="1129"/>
        <v>7.7744152465578309E-2</v>
      </c>
      <c r="JF121" s="420" t="str">
        <f t="shared" si="1129"/>
        <v xml:space="preserve"> </v>
      </c>
      <c r="JG121" s="420" t="str">
        <f t="shared" si="1129"/>
        <v xml:space="preserve"> </v>
      </c>
      <c r="JH121" s="420">
        <f t="shared" si="1129"/>
        <v>1.7107109208420235E-2</v>
      </c>
      <c r="JI121" s="420" t="str">
        <f t="shared" si="1129"/>
        <v xml:space="preserve"> </v>
      </c>
      <c r="JJ121" s="420" t="str">
        <f t="shared" si="1129"/>
        <v xml:space="preserve"> </v>
      </c>
      <c r="JK121" s="420" t="str">
        <f t="shared" si="1129"/>
        <v xml:space="preserve"> </v>
      </c>
      <c r="JL121" s="420" t="str">
        <f t="shared" si="1129"/>
        <v xml:space="preserve"> </v>
      </c>
      <c r="JM121" s="420" t="str">
        <f t="shared" si="1129"/>
        <v xml:space="preserve"> </v>
      </c>
      <c r="JN121" s="420" t="str">
        <f t="shared" si="1129"/>
        <v xml:space="preserve"> </v>
      </c>
      <c r="JO121" s="420" t="str">
        <f t="shared" si="1129"/>
        <v xml:space="preserve"> </v>
      </c>
      <c r="JP121" s="420" t="str">
        <f t="shared" si="1129"/>
        <v xml:space="preserve"> </v>
      </c>
      <c r="JQ121" s="420" t="str">
        <f t="shared" si="1129"/>
        <v xml:space="preserve"> </v>
      </c>
      <c r="JR121" s="420" t="str">
        <f t="shared" si="1129"/>
        <v xml:space="preserve"> </v>
      </c>
      <c r="JS121" s="420" t="str">
        <f t="shared" si="1129"/>
        <v xml:space="preserve"> </v>
      </c>
      <c r="JT121" s="420" t="str">
        <f t="shared" si="1129"/>
        <v xml:space="preserve"> </v>
      </c>
      <c r="JU121" s="420" t="str">
        <f t="shared" si="1129"/>
        <v xml:space="preserve"> </v>
      </c>
      <c r="JV121" s="420" t="str">
        <f t="shared" si="1129"/>
        <v xml:space="preserve"> </v>
      </c>
      <c r="JW121" s="420" t="str">
        <f t="shared" si="1129"/>
        <v xml:space="preserve"> </v>
      </c>
      <c r="JX121" s="420" t="str">
        <f t="shared" si="1129"/>
        <v xml:space="preserve"> </v>
      </c>
      <c r="JY121" s="420">
        <f t="shared" si="1129"/>
        <v>1.9822078533338356E-2</v>
      </c>
      <c r="JZ121" s="420">
        <f t="shared" si="1129"/>
        <v>5.2986290931128196E-3</v>
      </c>
      <c r="KA121" s="420" t="str">
        <f t="shared" si="1129"/>
        <v xml:space="preserve"> </v>
      </c>
      <c r="KB121" s="420">
        <f t="shared" si="1129"/>
        <v>5.5279993920247281E-2</v>
      </c>
      <c r="KC121" s="420">
        <f t="shared" si="1129"/>
        <v>3.0263263726171673E-2</v>
      </c>
      <c r="KD121" s="420">
        <f t="shared" si="1129"/>
        <v>2.234807221703735E-2</v>
      </c>
      <c r="KE121" s="420" t="str">
        <f t="shared" si="1129"/>
        <v xml:space="preserve"> </v>
      </c>
      <c r="KF121" s="420" t="str">
        <f t="shared" si="1129"/>
        <v xml:space="preserve"> </v>
      </c>
      <c r="KG121" s="420" t="str">
        <f t="shared" si="1129"/>
        <v xml:space="preserve"> </v>
      </c>
      <c r="KH121" s="420">
        <f t="shared" si="1129"/>
        <v>7.3421247439193075E-3</v>
      </c>
      <c r="KI121" s="420" t="str">
        <f t="shared" si="1129"/>
        <v xml:space="preserve"> </v>
      </c>
      <c r="KJ121" s="420" t="str">
        <f t="shared" si="1129"/>
        <v xml:space="preserve"> </v>
      </c>
      <c r="KK121" s="420">
        <f t="shared" si="1129"/>
        <v>2.2623857463426107E-2</v>
      </c>
      <c r="KL121" s="420">
        <f t="shared" si="1129"/>
        <v>2.8993003565502374E-2</v>
      </c>
      <c r="KM121" s="420">
        <f t="shared" si="1129"/>
        <v>2.7077743738889905E-2</v>
      </c>
      <c r="KN121" s="420">
        <f t="shared" si="1129"/>
        <v>1.2117705756986084E-2</v>
      </c>
      <c r="KO121" s="420" t="str">
        <f t="shared" si="1129"/>
        <v xml:space="preserve"> </v>
      </c>
      <c r="KP121" s="420" t="str">
        <f t="shared" si="1129"/>
        <v xml:space="preserve"> </v>
      </c>
      <c r="KQ121" s="420" t="str">
        <f t="shared" si="1129"/>
        <v xml:space="preserve"> </v>
      </c>
      <c r="KR121" s="420" t="str">
        <f t="shared" si="1129"/>
        <v xml:space="preserve"> </v>
      </c>
      <c r="KS121" s="420" t="str">
        <f t="shared" si="1129"/>
        <v xml:space="preserve"> </v>
      </c>
      <c r="KT121" s="420">
        <f t="shared" si="1129"/>
        <v>4.08698954416108E-2</v>
      </c>
      <c r="KU121" s="420">
        <f t="shared" si="1129"/>
        <v>3.8046333524794182E-2</v>
      </c>
      <c r="KV121" s="420" t="str">
        <f t="shared" si="1129"/>
        <v xml:space="preserve"> </v>
      </c>
      <c r="KW121" s="420" t="str">
        <f t="shared" si="1129"/>
        <v xml:space="preserve"> </v>
      </c>
      <c r="KX121" s="420" t="str">
        <f t="shared" si="1129"/>
        <v xml:space="preserve"> </v>
      </c>
      <c r="KY121" s="420">
        <f t="shared" si="1129"/>
        <v>4.1025381154154196E-2</v>
      </c>
      <c r="KZ121" s="420" t="str">
        <f t="shared" si="1129"/>
        <v xml:space="preserve"> </v>
      </c>
      <c r="LA121" s="420" t="str">
        <f t="shared" si="1129"/>
        <v xml:space="preserve"> </v>
      </c>
      <c r="LB121" s="420" t="str">
        <f t="shared" si="1129"/>
        <v xml:space="preserve"> </v>
      </c>
      <c r="LC121" s="420" t="str">
        <f t="shared" si="1129"/>
        <v xml:space="preserve"> </v>
      </c>
      <c r="LD121" s="420">
        <f t="shared" ref="LD121:MP121" si="1130">IF(LD45&lt;&gt;0,IF(LD$21&lt;&gt;0,LD45/LD$21," ")," ")</f>
        <v>3.6716003008687353E-2</v>
      </c>
      <c r="LE121" s="420">
        <f t="shared" si="1130"/>
        <v>8.5870643904570609E-2</v>
      </c>
      <c r="LF121" s="420">
        <f t="shared" si="1130"/>
        <v>1.6367453011397116E-2</v>
      </c>
      <c r="LG121" s="420" t="str">
        <f t="shared" si="1130"/>
        <v xml:space="preserve"> </v>
      </c>
      <c r="LH121" s="420" t="str">
        <f t="shared" si="1130"/>
        <v xml:space="preserve"> </v>
      </c>
      <c r="LI121" s="420" t="str">
        <f t="shared" si="1130"/>
        <v xml:space="preserve"> </v>
      </c>
      <c r="LJ121" s="420" t="str">
        <f t="shared" si="1130"/>
        <v xml:space="preserve"> </v>
      </c>
      <c r="LK121" s="420" t="str">
        <f t="shared" si="1130"/>
        <v xml:space="preserve"> </v>
      </c>
      <c r="LL121" s="420" t="str">
        <f t="shared" si="1130"/>
        <v xml:space="preserve"> </v>
      </c>
      <c r="LM121" s="420" t="str">
        <f t="shared" si="1130"/>
        <v xml:space="preserve"> </v>
      </c>
      <c r="LN121" s="420">
        <f t="shared" si="1130"/>
        <v>2.9633498503129706E-2</v>
      </c>
      <c r="LO121" s="420">
        <f t="shared" si="1130"/>
        <v>3.2612933931385507E-2</v>
      </c>
      <c r="LP121" s="420">
        <f t="shared" si="1130"/>
        <v>3.4577547903108324E-2</v>
      </c>
      <c r="LQ121" s="420" t="str">
        <f t="shared" si="1130"/>
        <v xml:space="preserve"> </v>
      </c>
      <c r="LR121" s="420" t="str">
        <f t="shared" si="1130"/>
        <v xml:space="preserve"> </v>
      </c>
      <c r="LS121" s="420" t="str">
        <f t="shared" si="1130"/>
        <v xml:space="preserve"> </v>
      </c>
      <c r="LT121" s="420" t="str">
        <f t="shared" si="1130"/>
        <v xml:space="preserve"> </v>
      </c>
      <c r="LU121" s="420" t="str">
        <f t="shared" si="1130"/>
        <v xml:space="preserve"> </v>
      </c>
      <c r="LV121" s="420">
        <f t="shared" si="1130"/>
        <v>1.9539503246936062E-2</v>
      </c>
      <c r="LW121" s="420" t="str">
        <f t="shared" si="1130"/>
        <v xml:space="preserve"> </v>
      </c>
      <c r="LX121" s="420" t="str">
        <f t="shared" si="1130"/>
        <v xml:space="preserve"> </v>
      </c>
      <c r="LY121" s="420" t="str">
        <f t="shared" si="1130"/>
        <v xml:space="preserve"> </v>
      </c>
      <c r="LZ121" s="420" t="str">
        <f t="shared" si="1130"/>
        <v xml:space="preserve"> </v>
      </c>
      <c r="MA121" s="420">
        <f t="shared" si="1130"/>
        <v>9.3789192539584149E-2</v>
      </c>
      <c r="MB121" s="420" t="str">
        <f t="shared" si="1130"/>
        <v xml:space="preserve"> </v>
      </c>
      <c r="MC121" s="420" t="str">
        <f t="shared" si="1130"/>
        <v xml:space="preserve"> </v>
      </c>
      <c r="MD121" s="420" t="str">
        <f t="shared" si="1130"/>
        <v xml:space="preserve"> </v>
      </c>
      <c r="ME121" s="420" t="str">
        <f t="shared" si="1130"/>
        <v xml:space="preserve"> </v>
      </c>
      <c r="MF121" s="420" t="str">
        <f t="shared" si="1130"/>
        <v xml:space="preserve"> </v>
      </c>
      <c r="MG121" s="420" t="str">
        <f t="shared" si="1130"/>
        <v xml:space="preserve"> </v>
      </c>
      <c r="MH121" s="420" t="str">
        <f t="shared" si="1130"/>
        <v xml:space="preserve"> </v>
      </c>
      <c r="MI121" s="420" t="str">
        <f t="shared" si="1130"/>
        <v xml:space="preserve"> </v>
      </c>
      <c r="MJ121" s="420" t="str">
        <f t="shared" si="1130"/>
        <v xml:space="preserve"> </v>
      </c>
      <c r="MK121" s="420">
        <f t="shared" si="1130"/>
        <v>4.1258924838700722E-2</v>
      </c>
      <c r="ML121" s="420">
        <f t="shared" si="1130"/>
        <v>1.9251368901322383E-2</v>
      </c>
      <c r="MM121" s="420" t="str">
        <f t="shared" si="1130"/>
        <v xml:space="preserve"> </v>
      </c>
      <c r="MN121" s="420" t="str">
        <f t="shared" si="1130"/>
        <v xml:space="preserve"> </v>
      </c>
      <c r="MO121" s="420">
        <f t="shared" si="1130"/>
        <v>2.5331477814996711E-2</v>
      </c>
      <c r="MP121" s="420" t="str">
        <f t="shared" si="1130"/>
        <v xml:space="preserve"> </v>
      </c>
      <c r="MR121" s="354">
        <f t="shared" si="50"/>
        <v>2.8784551742287797E-3</v>
      </c>
      <c r="MS121" s="353">
        <f t="shared" si="51"/>
        <v>0.11451327951898957</v>
      </c>
      <c r="MT121" s="347">
        <f t="shared" si="52"/>
        <v>3.4577547903108324E-2</v>
      </c>
      <c r="MU121" s="772">
        <f t="shared" si="53"/>
        <v>147</v>
      </c>
    </row>
    <row r="122" spans="1:359" s="365" customFormat="1" ht="29" x14ac:dyDescent="0.35">
      <c r="A122" s="303" t="s">
        <v>812</v>
      </c>
      <c r="C122" s="121" t="s">
        <v>814</v>
      </c>
      <c r="D122" s="69" t="s">
        <v>815</v>
      </c>
      <c r="E122" s="286">
        <f t="shared" si="15"/>
        <v>18.498657683157134</v>
      </c>
      <c r="F122" s="50"/>
      <c r="G122" s="737" t="str">
        <f t="shared" ref="G122:M122" si="1131">IF(G50&lt;&gt;0,IF(G$53&lt;&gt;0,G50/G$53," ")," ")</f>
        <v xml:space="preserve"> </v>
      </c>
      <c r="H122" s="921" t="str">
        <f t="shared" ref="H122" si="1132">IF(H50&lt;&gt;0,IF(H$53&lt;&gt;0,H50/H$53," ")," ")</f>
        <v xml:space="preserve"> </v>
      </c>
      <c r="I122" s="867">
        <f t="shared" ref="I122" si="1133">IF(I50&lt;&gt;0,IF(I$53&lt;&gt;0,I50/I$53," ")," ")</f>
        <v>15.821872275501308</v>
      </c>
      <c r="J122" s="783" t="str">
        <f t="shared" ref="J122:L122" si="1134">IF(J50&lt;&gt;0,IF(J$53&lt;&gt;0,J50/J$53," ")," ")</f>
        <v xml:space="preserve"> </v>
      </c>
      <c r="K122" s="783" t="str">
        <f t="shared" ref="K122" si="1135">IF(K50&lt;&gt;0,IF(K$53&lt;&gt;0,K50/K$53," ")," ")</f>
        <v xml:space="preserve"> </v>
      </c>
      <c r="L122" s="783" t="str">
        <f t="shared" si="1134"/>
        <v xml:space="preserve"> </v>
      </c>
      <c r="M122" s="737">
        <f t="shared" si="1131"/>
        <v>11.947494384918443</v>
      </c>
      <c r="N122" s="737" t="str">
        <f t="shared" ref="N122:S122" si="1136">IF(N50&lt;&gt;0,IF(N$53&lt;&gt;0,N50/N$53," ")," ")</f>
        <v xml:space="preserve"> </v>
      </c>
      <c r="O122" s="783" t="str">
        <f t="shared" ref="O122:Q123" si="1137">IF(O50&lt;&gt;0,IF(O$53&lt;&gt;0,O50/O$53," ")," ")</f>
        <v xml:space="preserve"> </v>
      </c>
      <c r="P122" s="867" t="str">
        <f t="shared" si="1137"/>
        <v xml:space="preserve"> </v>
      </c>
      <c r="Q122" s="867" t="str">
        <f t="shared" si="1137"/>
        <v xml:space="preserve"> </v>
      </c>
      <c r="R122" s="867">
        <f t="shared" ref="R122" si="1138">IF(R50&lt;&gt;0,IF(R$53&lt;&gt;0,R50/R$53," ")," ")</f>
        <v>12.296603773584906</v>
      </c>
      <c r="S122" s="737">
        <f t="shared" si="1136"/>
        <v>31.619102269829124</v>
      </c>
      <c r="T122" s="737" t="str">
        <f t="shared" ref="T122" si="1139">IF(T50&lt;&gt;0,IF(T$53&lt;&gt;0,T50/T$53," ")," ")</f>
        <v xml:space="preserve"> </v>
      </c>
      <c r="U122" s="867"/>
      <c r="V122" s="688">
        <f t="shared" ref="V122:X123" si="1140">IF(V50&lt;&gt;0,IF(V$53&lt;&gt;0,V50/V$53," ")," ")</f>
        <v>9.0694405519469807</v>
      </c>
      <c r="W122" s="825">
        <f t="shared" ref="W122" si="1141">IF(W50&lt;&gt;0,IF(W$53&lt;&gt;0,W50/W$53," ")," ")</f>
        <v>13.898941188803859</v>
      </c>
      <c r="X122" s="684" t="str">
        <f t="shared" si="1140"/>
        <v xml:space="preserve"> </v>
      </c>
      <c r="Y122" s="737">
        <f t="shared" ref="Y122:Z122" si="1142">IF(Y50&lt;&gt;0,IF(Y$53&lt;&gt;0,Y50/Y$53," ")," ")</f>
        <v>9.3671215137053654</v>
      </c>
      <c r="Z122" s="737" t="str">
        <f t="shared" si="1142"/>
        <v xml:space="preserve"> </v>
      </c>
      <c r="AA122" s="783">
        <f t="shared" ref="AA122:AC123" si="1143">IF(AA50&lt;&gt;0,IF(AA$53&lt;&gt;0,AA50/AA$53," ")," ")</f>
        <v>13.3605842140874</v>
      </c>
      <c r="AB122" s="921" t="str">
        <f t="shared" si="1143"/>
        <v xml:space="preserve"> </v>
      </c>
      <c r="AC122" s="803">
        <f t="shared" si="1143"/>
        <v>11.396817459325273</v>
      </c>
      <c r="AD122" s="421" t="str">
        <f t="shared" ref="AD122:DR123" si="1144">IF(AD50&lt;&gt;0,IF(AD$53&lt;&gt;0,AD50/AD$53," ")," ")</f>
        <v xml:space="preserve"> </v>
      </c>
      <c r="AE122" s="504">
        <f t="shared" ref="AE122:AH122" si="1145">IF(AE50&lt;&gt;0,IF(AE$53&lt;&gt;0,AE50/AE$53," ")," ")</f>
        <v>16.537584424817478</v>
      </c>
      <c r="AF122" s="688" t="str">
        <f t="shared" si="1145"/>
        <v xml:space="preserve"> </v>
      </c>
      <c r="AG122" s="783" t="str">
        <f t="shared" ref="AG122" si="1146">IF(AG50&lt;&gt;0,IF(AG$53&lt;&gt;0,AG50/AG$53," ")," ")</f>
        <v xml:space="preserve"> </v>
      </c>
      <c r="AH122" s="660" t="str">
        <f t="shared" si="1145"/>
        <v xml:space="preserve"> </v>
      </c>
      <c r="AI122" s="429" t="str">
        <f t="shared" ref="AI122:AK122" si="1147">IF(AI50&lt;&gt;0,IF(AI$53&lt;&gt;0,AI50/AI$53," ")," ")</f>
        <v xml:space="preserve"> </v>
      </c>
      <c r="AJ122" s="504" t="str">
        <f t="shared" si="1147"/>
        <v xml:space="preserve"> </v>
      </c>
      <c r="AK122" s="737">
        <f t="shared" si="1147"/>
        <v>13.377755626390924</v>
      </c>
      <c r="AL122" s="421" t="str">
        <f t="shared" si="1144"/>
        <v xml:space="preserve"> </v>
      </c>
      <c r="AM122" s="429" t="str">
        <f t="shared" ref="AM122:AR123" si="1148">IF(AM50&lt;&gt;0,IF(AM$53&lt;&gt;0,AM50/AM$53," ")," ")</f>
        <v xml:space="preserve"> </v>
      </c>
      <c r="AN122" s="504">
        <f t="shared" si="1148"/>
        <v>22.966532421208303</v>
      </c>
      <c r="AO122" s="600" t="str">
        <f t="shared" ref="AO122:AP123" si="1149">IF(AO50&lt;&gt;0,IF(AO$53&lt;&gt;0,AO50/AO$53," ")," ")</f>
        <v xml:space="preserve"> </v>
      </c>
      <c r="AP122" s="867" t="str">
        <f t="shared" si="1149"/>
        <v xml:space="preserve"> </v>
      </c>
      <c r="AQ122" s="429">
        <f t="shared" ref="AQ122" si="1150">IF(AQ50&lt;&gt;0,IF(AQ$53&lt;&gt;0,AQ50/AQ$53," ")," ")</f>
        <v>45.42229254571027</v>
      </c>
      <c r="AR122" s="429" t="str">
        <f t="shared" si="1148"/>
        <v xml:space="preserve"> </v>
      </c>
      <c r="AS122" s="576">
        <f>IF(AS50&lt;&gt;0,IF(AS$53&lt;&gt;0,AS50/AS$53," ")," ")</f>
        <v>15.980015082956259</v>
      </c>
      <c r="AT122" s="429">
        <f t="shared" ref="AT122:AU122" si="1151">IF(AT50&lt;&gt;0,IF(AT$53&lt;&gt;0,AT50/AT$53," ")," ")</f>
        <v>18.388113368666943</v>
      </c>
      <c r="AU122" s="655">
        <f t="shared" si="1151"/>
        <v>12.199225729600952</v>
      </c>
      <c r="AV122" s="576" t="str">
        <f t="shared" ref="AV122:AX122" si="1152">IF(AV50&lt;&gt;0,IF(AV$53&lt;&gt;0,AV50/AV$53," ")," ")</f>
        <v xml:space="preserve"> </v>
      </c>
      <c r="AW122" s="737">
        <f t="shared" si="1152"/>
        <v>18.700476346911959</v>
      </c>
      <c r="AX122" s="737">
        <f t="shared" si="1152"/>
        <v>21.569042245797565</v>
      </c>
      <c r="AY122" s="469">
        <f t="shared" si="1144"/>
        <v>6.1763852159433474</v>
      </c>
      <c r="AZ122" s="547">
        <f t="shared" ref="AZ122" si="1153">IF(AZ50&lt;&gt;0,IF(AZ$53&lt;&gt;0,AZ50/AZ$53," ")," ")</f>
        <v>14.135567010309279</v>
      </c>
      <c r="BA122" s="421" t="str">
        <f t="shared" si="1144"/>
        <v xml:space="preserve"> </v>
      </c>
      <c r="BB122" s="421">
        <f t="shared" si="1144"/>
        <v>10.003822865962245</v>
      </c>
      <c r="BC122" s="429" t="str">
        <f t="shared" ref="BC122:BF122" si="1154">IF(BC50&lt;&gt;0,IF(BC$53&lt;&gt;0,BC50/BC$53," ")," ")</f>
        <v xml:space="preserve"> </v>
      </c>
      <c r="BD122" s="684">
        <f t="shared" ref="BD122" si="1155">IF(BD50&lt;&gt;0,IF(BD$53&lt;&gt;0,BD50/BD$53," ")," ")</f>
        <v>13.521029050440815</v>
      </c>
      <c r="BE122" s="504">
        <f t="shared" si="1154"/>
        <v>11.615733393788256</v>
      </c>
      <c r="BF122" s="783" t="str">
        <f t="shared" si="1154"/>
        <v xml:space="preserve"> </v>
      </c>
      <c r="BG122" s="421">
        <f t="shared" si="1144"/>
        <v>27.650089605734767</v>
      </c>
      <c r="BH122" s="421" t="str">
        <f t="shared" si="1144"/>
        <v xml:space="preserve"> </v>
      </c>
      <c r="BI122" s="421" t="str">
        <f t="shared" si="1144"/>
        <v xml:space="preserve"> </v>
      </c>
      <c r="BJ122" s="421">
        <f t="shared" si="1144"/>
        <v>4.2105170941106902</v>
      </c>
      <c r="BK122" s="421">
        <f t="shared" si="1144"/>
        <v>12.564392314547217</v>
      </c>
      <c r="BL122" s="421" t="str">
        <f t="shared" si="1144"/>
        <v xml:space="preserve"> </v>
      </c>
      <c r="BM122" s="421" t="str">
        <f t="shared" si="1144"/>
        <v xml:space="preserve"> </v>
      </c>
      <c r="BN122" s="421">
        <f t="shared" si="1144"/>
        <v>23.988518915149552</v>
      </c>
      <c r="BO122" s="421">
        <f t="shared" si="1144"/>
        <v>6.7620107008755985</v>
      </c>
      <c r="BP122" s="867" t="str">
        <f t="shared" si="1144"/>
        <v xml:space="preserve"> </v>
      </c>
      <c r="BQ122" s="421" t="str">
        <f t="shared" si="1144"/>
        <v xml:space="preserve"> </v>
      </c>
      <c r="BR122" s="429">
        <f t="shared" ref="BR122" si="1156">IF(BR50&lt;&gt;0,IF(BR$53&lt;&gt;0,BR50/BR$53," ")," ")</f>
        <v>40.666009574767671</v>
      </c>
      <c r="BS122" s="421" t="str">
        <f t="shared" si="1144"/>
        <v xml:space="preserve"> </v>
      </c>
      <c r="BT122" s="421" t="str">
        <f t="shared" si="1144"/>
        <v xml:space="preserve"> </v>
      </c>
      <c r="BU122" s="421" t="str">
        <f t="shared" si="1144"/>
        <v xml:space="preserve"> </v>
      </c>
      <c r="BV122" s="429">
        <f t="shared" ref="BV122" si="1157">IF(BV50&lt;&gt;0,IF(BV$53&lt;&gt;0,BV50/BV$53," ")," ")</f>
        <v>21.436782334384858</v>
      </c>
      <c r="BW122" s="421" t="str">
        <f t="shared" si="1144"/>
        <v xml:space="preserve"> </v>
      </c>
      <c r="BX122" s="421" t="str">
        <f t="shared" si="1144"/>
        <v xml:space="preserve"> </v>
      </c>
      <c r="BY122" s="421">
        <f t="shared" si="1144"/>
        <v>5.4715158911344197</v>
      </c>
      <c r="BZ122" s="421" t="str">
        <f t="shared" si="1144"/>
        <v xml:space="preserve"> </v>
      </c>
      <c r="CA122" s="421" t="str">
        <f t="shared" si="1144"/>
        <v xml:space="preserve"> </v>
      </c>
      <c r="CB122" s="421">
        <f t="shared" si="1144"/>
        <v>3.8170827238561302</v>
      </c>
      <c r="CC122" s="421" t="str">
        <f t="shared" si="1144"/>
        <v xml:space="preserve"> </v>
      </c>
      <c r="CD122" s="421" t="str">
        <f t="shared" si="1144"/>
        <v xml:space="preserve"> </v>
      </c>
      <c r="CE122" s="421">
        <f t="shared" si="1144"/>
        <v>28.876600232761128</v>
      </c>
      <c r="CF122" s="576" t="str">
        <f>IF(CF50&lt;&gt;0,IF(CF$53&lt;&gt;0,CF50/CF$53," ")," ")</f>
        <v xml:space="preserve"> </v>
      </c>
      <c r="CG122" s="421" t="str">
        <f t="shared" si="1144"/>
        <v xml:space="preserve"> </v>
      </c>
      <c r="CH122" s="421">
        <f t="shared" si="1144"/>
        <v>21.891447989427977</v>
      </c>
      <c r="CI122" s="429">
        <f t="shared" si="1144"/>
        <v>7.5524180000959928</v>
      </c>
      <c r="CJ122" s="421">
        <f t="shared" si="1144"/>
        <v>6.5677824695225775</v>
      </c>
      <c r="CK122" s="421" t="str">
        <f t="shared" si="1144"/>
        <v xml:space="preserve"> </v>
      </c>
      <c r="CL122" s="421">
        <f t="shared" si="1144"/>
        <v>11.480680627236953</v>
      </c>
      <c r="CM122" s="421">
        <f t="shared" si="1144"/>
        <v>13.098368180670629</v>
      </c>
      <c r="CN122" s="421" t="str">
        <f t="shared" si="1144"/>
        <v xml:space="preserve"> </v>
      </c>
      <c r="CO122" s="421" t="str">
        <f t="shared" si="1144"/>
        <v xml:space="preserve"> </v>
      </c>
      <c r="CP122" s="421" t="str">
        <f t="shared" si="1144"/>
        <v xml:space="preserve"> </v>
      </c>
      <c r="CQ122" s="501">
        <f t="shared" ref="CQ122" si="1158">IF(CQ50&lt;&gt;0,IF(CQ$53&lt;&gt;0,CQ50/CQ$53," ")," ")</f>
        <v>13.938488131877397</v>
      </c>
      <c r="CR122" s="421">
        <f t="shared" si="1144"/>
        <v>12.696470398190776</v>
      </c>
      <c r="CS122" s="421">
        <f t="shared" si="1144"/>
        <v>28.277573008222284</v>
      </c>
      <c r="CT122" s="421">
        <f t="shared" si="1144"/>
        <v>8.9696178538898668</v>
      </c>
      <c r="CU122" s="421" t="str">
        <f t="shared" si="1144"/>
        <v xml:space="preserve"> </v>
      </c>
      <c r="CV122" s="783" t="str">
        <f t="shared" si="1144"/>
        <v xml:space="preserve"> </v>
      </c>
      <c r="CW122" s="421">
        <f t="shared" si="1144"/>
        <v>27.872846515270165</v>
      </c>
      <c r="CX122" s="421" t="str">
        <f t="shared" si="1144"/>
        <v xml:space="preserve"> </v>
      </c>
      <c r="CY122" s="421" t="str">
        <f t="shared" si="1144"/>
        <v xml:space="preserve"> </v>
      </c>
      <c r="CZ122" s="421" t="str">
        <f t="shared" si="1144"/>
        <v xml:space="preserve"> </v>
      </c>
      <c r="DA122" s="421">
        <f t="shared" si="1144"/>
        <v>12.701207825784959</v>
      </c>
      <c r="DB122" s="421" t="str">
        <f t="shared" si="1144"/>
        <v xml:space="preserve"> </v>
      </c>
      <c r="DC122" s="421" t="str">
        <f t="shared" si="1144"/>
        <v xml:space="preserve"> </v>
      </c>
      <c r="DD122" s="421" t="str">
        <f t="shared" si="1144"/>
        <v xml:space="preserve"> </v>
      </c>
      <c r="DE122" s="421">
        <f t="shared" si="1144"/>
        <v>7.6542553191489358</v>
      </c>
      <c r="DF122" s="421">
        <f t="shared" si="1144"/>
        <v>24.175124669991199</v>
      </c>
      <c r="DG122" s="867" t="str">
        <f t="shared" ref="DG122" si="1159">IF(DG50&lt;&gt;0,IF(DG$53&lt;&gt;0,DG50/DG$53," ")," ")</f>
        <v xml:space="preserve"> </v>
      </c>
      <c r="DH122" s="421" t="str">
        <f t="shared" si="1144"/>
        <v xml:space="preserve"> </v>
      </c>
      <c r="DI122" s="421" t="str">
        <f t="shared" si="1144"/>
        <v xml:space="preserve"> </v>
      </c>
      <c r="DJ122" s="421">
        <f t="shared" si="1144"/>
        <v>5.8906922131020183</v>
      </c>
      <c r="DK122" s="421" t="str">
        <f t="shared" si="1144"/>
        <v xml:space="preserve"> </v>
      </c>
      <c r="DL122" s="421" t="str">
        <f t="shared" si="1144"/>
        <v xml:space="preserve"> </v>
      </c>
      <c r="DM122" s="421" t="str">
        <f t="shared" si="1144"/>
        <v xml:space="preserve"> </v>
      </c>
      <c r="DN122" s="421">
        <f t="shared" si="1144"/>
        <v>89.50596252129472</v>
      </c>
      <c r="DO122" s="421">
        <f t="shared" si="1144"/>
        <v>40.733199999999997</v>
      </c>
      <c r="DP122" s="421" t="str">
        <f t="shared" si="1144"/>
        <v xml:space="preserve"> </v>
      </c>
      <c r="DQ122" s="421" t="str">
        <f t="shared" si="1144"/>
        <v xml:space="preserve"> </v>
      </c>
      <c r="DR122" s="421" t="str">
        <f t="shared" si="1144"/>
        <v xml:space="preserve"> </v>
      </c>
      <c r="DS122" s="421">
        <f t="shared" ref="DS122:GE122" si="1160">IF(DS50&lt;&gt;0,IF(DS$53&lt;&gt;0,DS50/DS$53," ")," ")</f>
        <v>6.2896522959086942</v>
      </c>
      <c r="DT122" s="421">
        <f t="shared" si="1160"/>
        <v>6.838434715226656</v>
      </c>
      <c r="DU122" s="421">
        <f t="shared" si="1160"/>
        <v>21.193324195759089</v>
      </c>
      <c r="DV122" s="421">
        <f t="shared" si="1160"/>
        <v>5.0613160061031559</v>
      </c>
      <c r="DW122" s="421">
        <f t="shared" si="1160"/>
        <v>13.320553186401499</v>
      </c>
      <c r="DX122" s="421" t="str">
        <f t="shared" si="1160"/>
        <v xml:space="preserve"> </v>
      </c>
      <c r="DY122" s="421" t="str">
        <f t="shared" si="1160"/>
        <v xml:space="preserve"> </v>
      </c>
      <c r="DZ122" s="421" t="str">
        <f t="shared" si="1160"/>
        <v xml:space="preserve"> </v>
      </c>
      <c r="EA122" s="421" t="str">
        <f t="shared" si="1160"/>
        <v xml:space="preserve"> </v>
      </c>
      <c r="EB122" s="421">
        <f t="shared" si="1160"/>
        <v>7.2969347417536126</v>
      </c>
      <c r="EC122" s="421">
        <f t="shared" si="1160"/>
        <v>26.971253395990896</v>
      </c>
      <c r="ED122" s="421" t="str">
        <f t="shared" si="1160"/>
        <v xml:space="preserve"> </v>
      </c>
      <c r="EE122" s="421" t="str">
        <f t="shared" si="1160"/>
        <v xml:space="preserve"> </v>
      </c>
      <c r="EF122" s="421" t="str">
        <f t="shared" si="1160"/>
        <v xml:space="preserve"> </v>
      </c>
      <c r="EG122" s="421" t="str">
        <f t="shared" si="1160"/>
        <v xml:space="preserve"> </v>
      </c>
      <c r="EH122" s="421" t="str">
        <f t="shared" si="1160"/>
        <v xml:space="preserve"> </v>
      </c>
      <c r="EI122" s="421" t="str">
        <f t="shared" si="1160"/>
        <v xml:space="preserve"> </v>
      </c>
      <c r="EJ122" s="421" t="str">
        <f t="shared" si="1160"/>
        <v xml:space="preserve"> </v>
      </c>
      <c r="EK122" s="421">
        <f t="shared" si="1160"/>
        <v>6.9369150203771497</v>
      </c>
      <c r="EL122" s="421">
        <f t="shared" si="1160"/>
        <v>11.565892507563623</v>
      </c>
      <c r="EM122" s="421" t="str">
        <f t="shared" si="1160"/>
        <v xml:space="preserve"> </v>
      </c>
      <c r="EN122" s="421" t="str">
        <f t="shared" si="1160"/>
        <v xml:space="preserve"> </v>
      </c>
      <c r="EO122" s="421" t="str">
        <f t="shared" si="1160"/>
        <v xml:space="preserve"> </v>
      </c>
      <c r="EP122" s="421" t="str">
        <f t="shared" si="1160"/>
        <v xml:space="preserve"> </v>
      </c>
      <c r="EQ122" s="421" t="str">
        <f t="shared" si="1160"/>
        <v xml:space="preserve"> </v>
      </c>
      <c r="ER122" s="421">
        <f t="shared" si="1160"/>
        <v>14.245667135084496</v>
      </c>
      <c r="ES122" s="421">
        <f t="shared" si="1160"/>
        <v>15.537792383529867</v>
      </c>
      <c r="ET122" s="421" t="str">
        <f t="shared" si="1160"/>
        <v xml:space="preserve"> </v>
      </c>
      <c r="EU122" s="421" t="str">
        <f t="shared" si="1160"/>
        <v xml:space="preserve"> </v>
      </c>
      <c r="EV122" s="421">
        <f t="shared" si="1160"/>
        <v>28.46116588084012</v>
      </c>
      <c r="EW122" s="421">
        <f t="shared" si="1160"/>
        <v>9.5853791426778674</v>
      </c>
      <c r="EX122" s="421" t="str">
        <f t="shared" si="1160"/>
        <v xml:space="preserve"> </v>
      </c>
      <c r="EY122" s="421" t="str">
        <f t="shared" si="1160"/>
        <v xml:space="preserve"> </v>
      </c>
      <c r="EZ122" s="783" t="str">
        <f t="shared" ref="EZ122" si="1161">IF(EZ50&lt;&gt;0,IF(EZ$53&lt;&gt;0,EZ50/EZ$53," ")," ")</f>
        <v xml:space="preserve"> </v>
      </c>
      <c r="FA122" s="421">
        <f t="shared" si="1160"/>
        <v>27.955762340764331</v>
      </c>
      <c r="FB122" s="421" t="str">
        <f t="shared" si="1160"/>
        <v xml:space="preserve"> </v>
      </c>
      <c r="FC122" s="421" t="str">
        <f t="shared" si="1160"/>
        <v xml:space="preserve"> </v>
      </c>
      <c r="FD122" s="421" t="str">
        <f t="shared" si="1160"/>
        <v xml:space="preserve"> </v>
      </c>
      <c r="FE122" s="421" t="str">
        <f t="shared" si="1160"/>
        <v xml:space="preserve"> </v>
      </c>
      <c r="FF122" s="421">
        <f t="shared" si="1160"/>
        <v>13.479512369266571</v>
      </c>
      <c r="FG122" s="421" t="str">
        <f t="shared" si="1160"/>
        <v xml:space="preserve"> </v>
      </c>
      <c r="FH122" s="421">
        <f t="shared" si="1160"/>
        <v>10.427274195657358</v>
      </c>
      <c r="FI122" s="421" t="str">
        <f t="shared" si="1160"/>
        <v xml:space="preserve"> </v>
      </c>
      <c r="FJ122" s="421">
        <f t="shared" si="1160"/>
        <v>27.804428044280442</v>
      </c>
      <c r="FK122" s="421" t="str">
        <f t="shared" si="1160"/>
        <v xml:space="preserve"> </v>
      </c>
      <c r="FL122" s="421">
        <f t="shared" si="1160"/>
        <v>25.502031004771752</v>
      </c>
      <c r="FM122" s="421" t="str">
        <f t="shared" si="1160"/>
        <v xml:space="preserve"> </v>
      </c>
      <c r="FN122" s="421" t="str">
        <f t="shared" si="1160"/>
        <v xml:space="preserve"> </v>
      </c>
      <c r="FO122" s="421" t="str">
        <f t="shared" si="1160"/>
        <v xml:space="preserve"> </v>
      </c>
      <c r="FP122" s="421" t="str">
        <f t="shared" si="1160"/>
        <v xml:space="preserve"> </v>
      </c>
      <c r="FQ122" s="421" t="str">
        <f t="shared" si="1160"/>
        <v xml:space="preserve"> </v>
      </c>
      <c r="FR122" s="421">
        <f t="shared" si="1160"/>
        <v>40.666009574767671</v>
      </c>
      <c r="FS122" s="421" t="str">
        <f t="shared" si="1160"/>
        <v xml:space="preserve"> </v>
      </c>
      <c r="FT122" s="421" t="str">
        <f t="shared" si="1160"/>
        <v xml:space="preserve"> </v>
      </c>
      <c r="FU122" s="421">
        <f t="shared" si="1160"/>
        <v>3.6254620123203285</v>
      </c>
      <c r="FV122" s="421" t="str">
        <f t="shared" si="1160"/>
        <v xml:space="preserve"> </v>
      </c>
      <c r="FW122" s="421">
        <f t="shared" si="1160"/>
        <v>63.421353251318102</v>
      </c>
      <c r="FX122" s="421">
        <f t="shared" si="1160"/>
        <v>40.788615713522184</v>
      </c>
      <c r="FY122" s="421" t="str">
        <f t="shared" si="1160"/>
        <v xml:space="preserve"> </v>
      </c>
      <c r="FZ122" s="421" t="str">
        <f t="shared" si="1160"/>
        <v xml:space="preserve"> </v>
      </c>
      <c r="GA122" s="421" t="str">
        <f t="shared" si="1160"/>
        <v xml:space="preserve"> </v>
      </c>
      <c r="GB122" s="421" t="str">
        <f t="shared" si="1160"/>
        <v xml:space="preserve"> </v>
      </c>
      <c r="GC122" s="421" t="str">
        <f t="shared" si="1160"/>
        <v xml:space="preserve"> </v>
      </c>
      <c r="GD122" s="421">
        <f t="shared" si="1160"/>
        <v>9.3196441931997676</v>
      </c>
      <c r="GE122" s="421">
        <f t="shared" si="1160"/>
        <v>17.737652681890602</v>
      </c>
      <c r="GF122" s="421">
        <f t="shared" ref="GF122:IQ122" si="1162">IF(GF50&lt;&gt;0,IF(GF$53&lt;&gt;0,GF50/GF$53," ")," ")</f>
        <v>2.9923557490343615</v>
      </c>
      <c r="GG122" s="421">
        <f t="shared" si="1162"/>
        <v>13.426648926059684</v>
      </c>
      <c r="GH122" s="421">
        <f t="shared" si="1162"/>
        <v>7.2920598241222159</v>
      </c>
      <c r="GI122" s="421">
        <f t="shared" si="1162"/>
        <v>29.31024195015463</v>
      </c>
      <c r="GJ122" s="421" t="str">
        <f t="shared" si="1162"/>
        <v xml:space="preserve"> </v>
      </c>
      <c r="GK122" s="421" t="str">
        <f t="shared" si="1162"/>
        <v xml:space="preserve"> </v>
      </c>
      <c r="GL122" s="421" t="str">
        <f t="shared" si="1162"/>
        <v xml:space="preserve"> </v>
      </c>
      <c r="GM122" s="421" t="str">
        <f t="shared" si="1162"/>
        <v xml:space="preserve"> </v>
      </c>
      <c r="GN122" s="421" t="str">
        <f t="shared" si="1162"/>
        <v xml:space="preserve"> </v>
      </c>
      <c r="GO122" s="421" t="str">
        <f t="shared" si="1162"/>
        <v xml:space="preserve"> </v>
      </c>
      <c r="GP122" s="421" t="str">
        <f t="shared" si="1162"/>
        <v xml:space="preserve"> </v>
      </c>
      <c r="GQ122" s="421" t="str">
        <f t="shared" si="1162"/>
        <v xml:space="preserve"> </v>
      </c>
      <c r="GR122" s="421">
        <f t="shared" si="1162"/>
        <v>7.3246985055062375</v>
      </c>
      <c r="GS122" s="421" t="str">
        <f t="shared" si="1162"/>
        <v xml:space="preserve"> </v>
      </c>
      <c r="GT122" s="421">
        <f t="shared" si="1162"/>
        <v>14.371057803623833</v>
      </c>
      <c r="GU122" s="421" t="str">
        <f t="shared" si="1162"/>
        <v xml:space="preserve"> </v>
      </c>
      <c r="GV122" s="421" t="str">
        <f t="shared" si="1162"/>
        <v xml:space="preserve"> </v>
      </c>
      <c r="GW122" s="421" t="str">
        <f t="shared" si="1162"/>
        <v xml:space="preserve"> </v>
      </c>
      <c r="GX122" s="421">
        <f t="shared" si="1162"/>
        <v>46.909134280157069</v>
      </c>
      <c r="GY122" s="421" t="str">
        <f t="shared" si="1162"/>
        <v xml:space="preserve"> </v>
      </c>
      <c r="GZ122" s="421" t="str">
        <f t="shared" si="1162"/>
        <v xml:space="preserve"> </v>
      </c>
      <c r="HA122" s="421" t="str">
        <f t="shared" si="1162"/>
        <v xml:space="preserve"> </v>
      </c>
      <c r="HB122" s="421" t="str">
        <f t="shared" si="1162"/>
        <v xml:space="preserve"> </v>
      </c>
      <c r="HC122" s="421" t="str">
        <f t="shared" si="1162"/>
        <v xml:space="preserve"> </v>
      </c>
      <c r="HD122" s="421">
        <f t="shared" si="1162"/>
        <v>13.646161235258612</v>
      </c>
      <c r="HE122" s="421">
        <f t="shared" si="1162"/>
        <v>20.67909964168636</v>
      </c>
      <c r="HF122" s="421">
        <f t="shared" si="1162"/>
        <v>19.659449247983723</v>
      </c>
      <c r="HG122" s="421" t="str">
        <f t="shared" si="1162"/>
        <v xml:space="preserve"> </v>
      </c>
      <c r="HH122" s="421" t="str">
        <f t="shared" si="1162"/>
        <v xml:space="preserve"> </v>
      </c>
      <c r="HI122" s="421" t="str">
        <f t="shared" si="1162"/>
        <v xml:space="preserve"> </v>
      </c>
      <c r="HJ122" s="421" t="str">
        <f t="shared" si="1162"/>
        <v xml:space="preserve"> </v>
      </c>
      <c r="HK122" s="421" t="str">
        <f t="shared" si="1162"/>
        <v xml:space="preserve"> </v>
      </c>
      <c r="HL122" s="421" t="str">
        <f t="shared" si="1162"/>
        <v xml:space="preserve"> </v>
      </c>
      <c r="HM122" s="421" t="str">
        <f t="shared" si="1162"/>
        <v xml:space="preserve"> </v>
      </c>
      <c r="HN122" s="421" t="str">
        <f t="shared" si="1162"/>
        <v xml:space="preserve"> </v>
      </c>
      <c r="HO122" s="421">
        <f t="shared" si="1162"/>
        <v>5.7298658567451275</v>
      </c>
      <c r="HP122" s="421">
        <f t="shared" si="1162"/>
        <v>9.7573820114285255</v>
      </c>
      <c r="HQ122" s="421">
        <f t="shared" si="1162"/>
        <v>33.357338195077482</v>
      </c>
      <c r="HR122" s="421" t="str">
        <f t="shared" si="1162"/>
        <v xml:space="preserve"> </v>
      </c>
      <c r="HS122" s="421" t="str">
        <f t="shared" si="1162"/>
        <v xml:space="preserve"> </v>
      </c>
      <c r="HT122" s="421" t="str">
        <f t="shared" si="1162"/>
        <v xml:space="preserve"> </v>
      </c>
      <c r="HU122" s="421" t="str">
        <f t="shared" si="1162"/>
        <v xml:space="preserve"> </v>
      </c>
      <c r="HV122" s="421">
        <f t="shared" si="1162"/>
        <v>18.406150475171341</v>
      </c>
      <c r="HW122" s="421" t="str">
        <f t="shared" si="1162"/>
        <v xml:space="preserve"> </v>
      </c>
      <c r="HX122" s="421" t="str">
        <f t="shared" si="1162"/>
        <v xml:space="preserve"> </v>
      </c>
      <c r="HY122" s="421" t="str">
        <f t="shared" si="1162"/>
        <v xml:space="preserve"> </v>
      </c>
      <c r="HZ122" s="421" t="str">
        <f t="shared" si="1162"/>
        <v xml:space="preserve"> </v>
      </c>
      <c r="IA122" s="421" t="str">
        <f t="shared" si="1162"/>
        <v xml:space="preserve"> </v>
      </c>
      <c r="IB122" s="421">
        <f t="shared" si="1162"/>
        <v>6.9509864238546406</v>
      </c>
      <c r="IC122" s="421" t="str">
        <f t="shared" si="1162"/>
        <v xml:space="preserve"> </v>
      </c>
      <c r="ID122" s="421" t="str">
        <f t="shared" si="1162"/>
        <v xml:space="preserve"> </v>
      </c>
      <c r="IE122" s="421">
        <f t="shared" si="1162"/>
        <v>15.757157770199736</v>
      </c>
      <c r="IF122" s="421" t="str">
        <f t="shared" si="1162"/>
        <v xml:space="preserve"> </v>
      </c>
      <c r="IG122" s="421" t="str">
        <f t="shared" si="1162"/>
        <v xml:space="preserve"> </v>
      </c>
      <c r="IH122" s="421" t="str">
        <f t="shared" si="1162"/>
        <v xml:space="preserve"> </v>
      </c>
      <c r="II122" s="421" t="str">
        <f t="shared" si="1162"/>
        <v xml:space="preserve"> </v>
      </c>
      <c r="IJ122" s="421" t="str">
        <f t="shared" si="1162"/>
        <v xml:space="preserve"> </v>
      </c>
      <c r="IK122" s="421">
        <f t="shared" si="1162"/>
        <v>10.918630683817371</v>
      </c>
      <c r="IL122" s="421" t="str">
        <f t="shared" si="1162"/>
        <v xml:space="preserve"> </v>
      </c>
      <c r="IM122" s="421" t="str">
        <f t="shared" si="1162"/>
        <v xml:space="preserve"> </v>
      </c>
      <c r="IN122" s="421" t="str">
        <f t="shared" si="1162"/>
        <v xml:space="preserve"> </v>
      </c>
      <c r="IO122" s="421" t="str">
        <f t="shared" si="1162"/>
        <v xml:space="preserve"> </v>
      </c>
      <c r="IP122" s="421" t="str">
        <f t="shared" si="1162"/>
        <v xml:space="preserve"> </v>
      </c>
      <c r="IQ122" s="421" t="str">
        <f t="shared" si="1162"/>
        <v xml:space="preserve"> </v>
      </c>
      <c r="IR122" s="421" t="str">
        <f t="shared" ref="IR122:LC122" si="1163">IF(IR50&lt;&gt;0,IF(IR$53&lt;&gt;0,IR50/IR$53," ")," ")</f>
        <v xml:space="preserve"> </v>
      </c>
      <c r="IS122" s="421" t="str">
        <f t="shared" si="1163"/>
        <v xml:space="preserve"> </v>
      </c>
      <c r="IT122" s="421" t="str">
        <f t="shared" si="1163"/>
        <v xml:space="preserve"> </v>
      </c>
      <c r="IU122" s="421">
        <f t="shared" si="1163"/>
        <v>27.793867880465704</v>
      </c>
      <c r="IV122" s="421">
        <f t="shared" si="1163"/>
        <v>11.317310947126126</v>
      </c>
      <c r="IW122" s="421" t="str">
        <f t="shared" si="1163"/>
        <v xml:space="preserve"> </v>
      </c>
      <c r="IX122" s="421" t="str">
        <f t="shared" si="1163"/>
        <v xml:space="preserve"> </v>
      </c>
      <c r="IY122" s="421" t="str">
        <f t="shared" si="1163"/>
        <v xml:space="preserve"> </v>
      </c>
      <c r="IZ122" s="421" t="str">
        <f t="shared" si="1163"/>
        <v xml:space="preserve"> </v>
      </c>
      <c r="JA122" s="421" t="str">
        <f t="shared" si="1163"/>
        <v xml:space="preserve"> </v>
      </c>
      <c r="JB122" s="421" t="str">
        <f t="shared" si="1163"/>
        <v xml:space="preserve"> </v>
      </c>
      <c r="JC122" s="421" t="str">
        <f t="shared" si="1163"/>
        <v xml:space="preserve"> </v>
      </c>
      <c r="JD122" s="421" t="str">
        <f t="shared" si="1163"/>
        <v xml:space="preserve"> </v>
      </c>
      <c r="JE122" s="421" t="str">
        <f t="shared" si="1163"/>
        <v xml:space="preserve"> </v>
      </c>
      <c r="JF122" s="421" t="str">
        <f t="shared" si="1163"/>
        <v xml:space="preserve"> </v>
      </c>
      <c r="JG122" s="421" t="str">
        <f t="shared" si="1163"/>
        <v xml:space="preserve"> </v>
      </c>
      <c r="JH122" s="421">
        <f t="shared" si="1163"/>
        <v>85.046226154271494</v>
      </c>
      <c r="JI122" s="421">
        <f t="shared" si="1163"/>
        <v>8.1432038834951452</v>
      </c>
      <c r="JJ122" s="421" t="str">
        <f t="shared" si="1163"/>
        <v xml:space="preserve"> </v>
      </c>
      <c r="JK122" s="421" t="str">
        <f t="shared" si="1163"/>
        <v xml:space="preserve"> </v>
      </c>
      <c r="JL122" s="421">
        <f t="shared" si="1163"/>
        <v>61.990321331784749</v>
      </c>
      <c r="JM122" s="421" t="str">
        <f t="shared" si="1163"/>
        <v xml:space="preserve"> </v>
      </c>
      <c r="JN122" s="421" t="str">
        <f t="shared" si="1163"/>
        <v xml:space="preserve"> </v>
      </c>
      <c r="JO122" s="421" t="str">
        <f t="shared" si="1163"/>
        <v xml:space="preserve"> </v>
      </c>
      <c r="JP122" s="421" t="str">
        <f t="shared" si="1163"/>
        <v xml:space="preserve"> </v>
      </c>
      <c r="JQ122" s="421" t="str">
        <f t="shared" si="1163"/>
        <v xml:space="preserve"> </v>
      </c>
      <c r="JR122" s="421" t="str">
        <f t="shared" si="1163"/>
        <v xml:space="preserve"> </v>
      </c>
      <c r="JS122" s="421">
        <f t="shared" si="1163"/>
        <v>35.32726040166088</v>
      </c>
      <c r="JT122" s="421">
        <f t="shared" si="1163"/>
        <v>12.31663267775051</v>
      </c>
      <c r="JU122" s="421" t="str">
        <f t="shared" si="1163"/>
        <v xml:space="preserve"> </v>
      </c>
      <c r="JV122" s="421" t="str">
        <f t="shared" si="1163"/>
        <v xml:space="preserve"> </v>
      </c>
      <c r="JW122" s="421" t="str">
        <f t="shared" si="1163"/>
        <v xml:space="preserve"> </v>
      </c>
      <c r="JX122" s="421" t="str">
        <f t="shared" si="1163"/>
        <v xml:space="preserve"> </v>
      </c>
      <c r="JY122" s="421" t="str">
        <f t="shared" si="1163"/>
        <v xml:space="preserve"> </v>
      </c>
      <c r="JZ122" s="421">
        <f t="shared" si="1163"/>
        <v>9.5901649607161854</v>
      </c>
      <c r="KA122" s="421">
        <f t="shared" si="1163"/>
        <v>16.027877581312065</v>
      </c>
      <c r="KB122" s="421">
        <f t="shared" si="1163"/>
        <v>7.9066623429097609</v>
      </c>
      <c r="KC122" s="421">
        <f t="shared" si="1163"/>
        <v>15.775565231285452</v>
      </c>
      <c r="KD122" s="421" t="str">
        <f t="shared" si="1163"/>
        <v xml:space="preserve"> </v>
      </c>
      <c r="KE122" s="421" t="str">
        <f t="shared" si="1163"/>
        <v xml:space="preserve"> </v>
      </c>
      <c r="KF122" s="421" t="str">
        <f t="shared" si="1163"/>
        <v xml:space="preserve"> </v>
      </c>
      <c r="KG122" s="421" t="str">
        <f t="shared" si="1163"/>
        <v xml:space="preserve"> </v>
      </c>
      <c r="KH122" s="421">
        <f t="shared" si="1163"/>
        <v>22.392380451630217</v>
      </c>
      <c r="KI122" s="421" t="str">
        <f t="shared" si="1163"/>
        <v xml:space="preserve"> </v>
      </c>
      <c r="KJ122" s="421" t="str">
        <f t="shared" si="1163"/>
        <v xml:space="preserve"> </v>
      </c>
      <c r="KK122" s="421">
        <f t="shared" si="1163"/>
        <v>28.866353959949485</v>
      </c>
      <c r="KL122" s="421" t="str">
        <f t="shared" si="1163"/>
        <v xml:space="preserve"> </v>
      </c>
      <c r="KM122" s="421" t="str">
        <f t="shared" si="1163"/>
        <v xml:space="preserve"> </v>
      </c>
      <c r="KN122" s="421" t="str">
        <f t="shared" si="1163"/>
        <v xml:space="preserve"> </v>
      </c>
      <c r="KO122" s="421" t="str">
        <f t="shared" si="1163"/>
        <v xml:space="preserve"> </v>
      </c>
      <c r="KP122" s="421">
        <f t="shared" si="1163"/>
        <v>28.271899235884831</v>
      </c>
      <c r="KQ122" s="421">
        <f t="shared" si="1163"/>
        <v>8.0263022176379586</v>
      </c>
      <c r="KR122" s="421">
        <f t="shared" si="1163"/>
        <v>13.629174548894063</v>
      </c>
      <c r="KS122" s="421" t="str">
        <f t="shared" si="1163"/>
        <v xml:space="preserve"> </v>
      </c>
      <c r="KT122" s="421" t="str">
        <f t="shared" si="1163"/>
        <v xml:space="preserve"> </v>
      </c>
      <c r="KU122" s="421" t="str">
        <f t="shared" si="1163"/>
        <v xml:space="preserve"> </v>
      </c>
      <c r="KV122" s="421" t="str">
        <f t="shared" si="1163"/>
        <v xml:space="preserve"> </v>
      </c>
      <c r="KW122" s="421" t="str">
        <f t="shared" si="1163"/>
        <v xml:space="preserve"> </v>
      </c>
      <c r="KX122" s="421" t="str">
        <f t="shared" si="1163"/>
        <v xml:space="preserve"> </v>
      </c>
      <c r="KY122" s="421" t="str">
        <f t="shared" si="1163"/>
        <v xml:space="preserve"> </v>
      </c>
      <c r="KZ122" s="421" t="str">
        <f t="shared" si="1163"/>
        <v xml:space="preserve"> </v>
      </c>
      <c r="LA122" s="421" t="str">
        <f t="shared" si="1163"/>
        <v xml:space="preserve"> </v>
      </c>
      <c r="LB122" s="421" t="str">
        <f t="shared" si="1163"/>
        <v xml:space="preserve"> </v>
      </c>
      <c r="LC122" s="421" t="str">
        <f t="shared" si="1163"/>
        <v xml:space="preserve"> </v>
      </c>
      <c r="LD122" s="421" t="str">
        <f t="shared" ref="LD122:MP122" si="1164">IF(LD50&lt;&gt;0,IF(LD$53&lt;&gt;0,LD50/LD$53," ")," ")</f>
        <v xml:space="preserve"> </v>
      </c>
      <c r="LE122" s="421">
        <f t="shared" si="1164"/>
        <v>18.729839351041832</v>
      </c>
      <c r="LF122" s="421" t="str">
        <f t="shared" si="1164"/>
        <v xml:space="preserve"> </v>
      </c>
      <c r="LG122" s="421" t="str">
        <f t="shared" si="1164"/>
        <v xml:space="preserve"> </v>
      </c>
      <c r="LH122" s="421" t="str">
        <f t="shared" si="1164"/>
        <v xml:space="preserve"> </v>
      </c>
      <c r="LI122" s="421" t="str">
        <f t="shared" si="1164"/>
        <v xml:space="preserve"> </v>
      </c>
      <c r="LJ122" s="421">
        <f t="shared" si="1164"/>
        <v>8.0542821370115973</v>
      </c>
      <c r="LK122" s="421" t="str">
        <f t="shared" si="1164"/>
        <v xml:space="preserve"> </v>
      </c>
      <c r="LL122" s="421" t="str">
        <f t="shared" si="1164"/>
        <v xml:space="preserve"> </v>
      </c>
      <c r="LM122" s="421">
        <f t="shared" si="1164"/>
        <v>9.6567533160591772</v>
      </c>
      <c r="LN122" s="421" t="str">
        <f t="shared" si="1164"/>
        <v xml:space="preserve"> </v>
      </c>
      <c r="LO122" s="421">
        <f t="shared" si="1164"/>
        <v>17.934195901354638</v>
      </c>
      <c r="LP122" s="421" t="str">
        <f t="shared" si="1164"/>
        <v xml:space="preserve"> </v>
      </c>
      <c r="LQ122" s="421" t="str">
        <f t="shared" si="1164"/>
        <v xml:space="preserve"> </v>
      </c>
      <c r="LR122" s="421" t="str">
        <f t="shared" si="1164"/>
        <v xml:space="preserve"> </v>
      </c>
      <c r="LS122" s="421">
        <f t="shared" si="1164"/>
        <v>9.9219850808122665</v>
      </c>
      <c r="LT122" s="421">
        <f t="shared" si="1164"/>
        <v>6.5809682804674461</v>
      </c>
      <c r="LU122" s="421" t="str">
        <f t="shared" si="1164"/>
        <v xml:space="preserve"> </v>
      </c>
      <c r="LV122" s="421" t="str">
        <f t="shared" si="1164"/>
        <v xml:space="preserve"> </v>
      </c>
      <c r="LW122" s="421" t="str">
        <f t="shared" si="1164"/>
        <v xml:space="preserve"> </v>
      </c>
      <c r="LX122" s="421" t="str">
        <f t="shared" si="1164"/>
        <v xml:space="preserve"> </v>
      </c>
      <c r="LY122" s="421" t="str">
        <f t="shared" si="1164"/>
        <v xml:space="preserve"> </v>
      </c>
      <c r="LZ122" s="421" t="str">
        <f t="shared" si="1164"/>
        <v xml:space="preserve"> </v>
      </c>
      <c r="MA122" s="421" t="str">
        <f t="shared" si="1164"/>
        <v xml:space="preserve"> </v>
      </c>
      <c r="MB122" s="421" t="str">
        <f t="shared" si="1164"/>
        <v xml:space="preserve"> </v>
      </c>
      <c r="MC122" s="421" t="str">
        <f t="shared" si="1164"/>
        <v xml:space="preserve"> </v>
      </c>
      <c r="MD122" s="421" t="str">
        <f t="shared" si="1164"/>
        <v xml:space="preserve"> </v>
      </c>
      <c r="ME122" s="421" t="str">
        <f t="shared" si="1164"/>
        <v xml:space="preserve"> </v>
      </c>
      <c r="MF122" s="421" t="str">
        <f t="shared" si="1164"/>
        <v xml:space="preserve"> </v>
      </c>
      <c r="MG122" s="421" t="str">
        <f t="shared" si="1164"/>
        <v xml:space="preserve"> </v>
      </c>
      <c r="MH122" s="421" t="str">
        <f t="shared" si="1164"/>
        <v xml:space="preserve"> </v>
      </c>
      <c r="MI122" s="421" t="str">
        <f t="shared" si="1164"/>
        <v xml:space="preserve"> </v>
      </c>
      <c r="MJ122" s="421" t="str">
        <f t="shared" si="1164"/>
        <v xml:space="preserve"> </v>
      </c>
      <c r="MK122" s="421">
        <f t="shared" si="1164"/>
        <v>13.501407418075177</v>
      </c>
      <c r="ML122" s="421">
        <f t="shared" si="1164"/>
        <v>23.704687948203091</v>
      </c>
      <c r="MM122" s="421" t="str">
        <f t="shared" si="1164"/>
        <v xml:space="preserve"> </v>
      </c>
      <c r="MN122" s="421" t="str">
        <f t="shared" si="1164"/>
        <v xml:space="preserve"> </v>
      </c>
      <c r="MO122" s="421" t="str">
        <f t="shared" si="1164"/>
        <v xml:space="preserve"> </v>
      </c>
      <c r="MP122" s="421" t="str">
        <f t="shared" si="1164"/>
        <v xml:space="preserve"> </v>
      </c>
      <c r="MR122" s="422">
        <f t="shared" si="50"/>
        <v>2.9923557490343615</v>
      </c>
      <c r="MS122" s="422">
        <f t="shared" si="51"/>
        <v>89.50596252129472</v>
      </c>
      <c r="MT122" s="286">
        <f t="shared" si="52"/>
        <v>13.57510179966744</v>
      </c>
      <c r="MU122" s="772">
        <f t="shared" si="53"/>
        <v>114</v>
      </c>
    </row>
    <row r="123" spans="1:359" s="99" customFormat="1" ht="29" x14ac:dyDescent="0.35">
      <c r="A123" s="303" t="s">
        <v>813</v>
      </c>
      <c r="C123" s="121" t="s">
        <v>814</v>
      </c>
      <c r="D123" s="69" t="s">
        <v>816</v>
      </c>
      <c r="E123" s="286">
        <f t="shared" si="15"/>
        <v>1.7943590418227719</v>
      </c>
      <c r="F123" s="50"/>
      <c r="G123" s="737" t="str">
        <f t="shared" ref="G123:M123" si="1165">IF(G51&lt;&gt;0,IF(G$53&lt;&gt;0,G51/G$53," ")," ")</f>
        <v xml:space="preserve"> </v>
      </c>
      <c r="H123" s="921" t="str">
        <f t="shared" ref="H123" si="1166">IF(H51&lt;&gt;0,IF(H$53&lt;&gt;0,H51/H$53," ")," ")</f>
        <v xml:space="preserve"> </v>
      </c>
      <c r="I123" s="867">
        <f t="shared" ref="I123" si="1167">IF(I51&lt;&gt;0,IF(I$53&lt;&gt;0,I51/I$53," ")," ")</f>
        <v>3.3531222755013079</v>
      </c>
      <c r="J123" s="783" t="str">
        <f t="shared" ref="J123:L123" si="1168">IF(J51&lt;&gt;0,IF(J$53&lt;&gt;0,J51/J$53," ")," ")</f>
        <v xml:space="preserve"> </v>
      </c>
      <c r="K123" s="783" t="str">
        <f t="shared" ref="K123" si="1169">IF(K51&lt;&gt;0,IF(K$53&lt;&gt;0,K51/K$53," ")," ")</f>
        <v xml:space="preserve"> </v>
      </c>
      <c r="L123" s="783" t="str">
        <f t="shared" si="1168"/>
        <v xml:space="preserve"> </v>
      </c>
      <c r="M123" s="737">
        <f t="shared" si="1165"/>
        <v>6.3970661659118528</v>
      </c>
      <c r="N123" s="737" t="str">
        <f t="shared" ref="N123:S123" si="1170">IF(N51&lt;&gt;0,IF(N$53&lt;&gt;0,N51/N$53," ")," ")</f>
        <v xml:space="preserve"> </v>
      </c>
      <c r="O123" s="783" t="str">
        <f t="shared" ref="O123:Q123" si="1171">IF(O51&lt;&gt;0,IF(O$53&lt;&gt;0,O51/O$53," ")," ")</f>
        <v xml:space="preserve"> </v>
      </c>
      <c r="P123" s="867" t="str">
        <f t="shared" si="1137"/>
        <v xml:space="preserve"> </v>
      </c>
      <c r="Q123" s="867" t="str">
        <f t="shared" si="1171"/>
        <v xml:space="preserve"> </v>
      </c>
      <c r="R123" s="867">
        <f t="shared" ref="R123" si="1172">IF(R51&lt;&gt;0,IF(R$53&lt;&gt;0,R51/R$53," ")," ")</f>
        <v>1.2934339622641509</v>
      </c>
      <c r="S123" s="737">
        <f t="shared" si="1170"/>
        <v>3.2742072600527075</v>
      </c>
      <c r="T123" s="737" t="str">
        <f t="shared" ref="T123" si="1173">IF(T51&lt;&gt;0,IF(T$53&lt;&gt;0,T51/T$53," ")," ")</f>
        <v xml:space="preserve"> </v>
      </c>
      <c r="U123" s="867"/>
      <c r="V123" s="688">
        <f t="shared" si="1140"/>
        <v>2.5774372300438526</v>
      </c>
      <c r="W123" s="825">
        <f t="shared" ref="W123" si="1174">IF(W51&lt;&gt;0,IF(W$53&lt;&gt;0,W51/W$53," ")," ")</f>
        <v>1.5506866547856168</v>
      </c>
      <c r="X123" s="684" t="str">
        <f t="shared" si="1140"/>
        <v xml:space="preserve"> </v>
      </c>
      <c r="Y123" s="737">
        <f t="shared" ref="Y123:Z123" si="1175">IF(Y51&lt;&gt;0,IF(Y$53&lt;&gt;0,Y51/Y$53," ")," ")</f>
        <v>2.0756085277824408</v>
      </c>
      <c r="Z123" s="737" t="str">
        <f t="shared" si="1175"/>
        <v xml:space="preserve"> </v>
      </c>
      <c r="AA123" s="783">
        <f t="shared" ref="AA123:AC123" si="1176">IF(AA51&lt;&gt;0,IF(AA$53&lt;&gt;0,AA51/AA$53," ")," ")</f>
        <v>1.9283964443200112</v>
      </c>
      <c r="AB123" s="921" t="str">
        <f t="shared" si="1143"/>
        <v xml:space="preserve"> </v>
      </c>
      <c r="AC123" s="803">
        <f t="shared" si="1176"/>
        <v>1.2590680977979389</v>
      </c>
      <c r="AD123" s="421" t="str">
        <f t="shared" ref="AD123:DR123" si="1177">IF(AD51&lt;&gt;0,IF(AD$53&lt;&gt;0,AD51/AD$53," ")," ")</f>
        <v xml:space="preserve"> </v>
      </c>
      <c r="AE123" s="504">
        <f t="shared" ref="AE123:AH123" si="1178">IF(AE51&lt;&gt;0,IF(AE$53&lt;&gt;0,AE51/AE$53," ")," ")</f>
        <v>0.85898662874955567</v>
      </c>
      <c r="AF123" s="688" t="str">
        <f t="shared" si="1178"/>
        <v xml:space="preserve"> </v>
      </c>
      <c r="AG123" s="783" t="str">
        <f t="shared" ref="AG123" si="1179">IF(AG51&lt;&gt;0,IF(AG$53&lt;&gt;0,AG51/AG$53," ")," ")</f>
        <v xml:space="preserve"> </v>
      </c>
      <c r="AH123" s="660" t="str">
        <f t="shared" si="1178"/>
        <v xml:space="preserve"> </v>
      </c>
      <c r="AI123" s="429" t="str">
        <f t="shared" ref="AI123:AK123" si="1180">IF(AI51&lt;&gt;0,IF(AI$53&lt;&gt;0,AI51/AI$53," ")," ")</f>
        <v xml:space="preserve"> </v>
      </c>
      <c r="AJ123" s="504" t="str">
        <f t="shared" si="1180"/>
        <v xml:space="preserve"> </v>
      </c>
      <c r="AK123" s="737">
        <f t="shared" si="1180"/>
        <v>5.545235883354021</v>
      </c>
      <c r="AL123" s="421" t="str">
        <f t="shared" si="1177"/>
        <v xml:space="preserve"> </v>
      </c>
      <c r="AM123" s="429" t="str">
        <f t="shared" ref="AM123:AR123" si="1181">IF(AM51&lt;&gt;0,IF(AM$53&lt;&gt;0,AM51/AM$53," ")," ")</f>
        <v xml:space="preserve"> </v>
      </c>
      <c r="AN123" s="504">
        <f t="shared" si="1148"/>
        <v>3.5535113868361941</v>
      </c>
      <c r="AO123" s="600" t="str">
        <f t="shared" ref="AO123" si="1182">IF(AO51&lt;&gt;0,IF(AO$53&lt;&gt;0,AO51/AO$53," ")," ")</f>
        <v xml:space="preserve"> </v>
      </c>
      <c r="AP123" s="867" t="str">
        <f t="shared" si="1149"/>
        <v xml:space="preserve"> </v>
      </c>
      <c r="AQ123" s="429" t="str">
        <f t="shared" ref="AQ123" si="1183">IF(AQ51&lt;&gt;0,IF(AQ$53&lt;&gt;0,AQ51/AQ$53," ")," ")</f>
        <v xml:space="preserve"> </v>
      </c>
      <c r="AR123" s="429" t="str">
        <f t="shared" si="1181"/>
        <v xml:space="preserve"> </v>
      </c>
      <c r="AS123" s="576">
        <f>IF(AS51&lt;&gt;0,IF(AS$53&lt;&gt;0,AS51/AS$53," ")," ")</f>
        <v>1.1907993966817496</v>
      </c>
      <c r="AT123" s="429">
        <f t="shared" ref="AT123:AU123" si="1184">IF(AT51&lt;&gt;0,IF(AT$53&lt;&gt;0,AT51/AT$53," ")," ")</f>
        <v>5.1994078914867643</v>
      </c>
      <c r="AU123" s="655">
        <f t="shared" si="1184"/>
        <v>0.9192972007147111</v>
      </c>
      <c r="AV123" s="576" t="str">
        <f t="shared" ref="AV123:AX123" si="1185">IF(AV51&lt;&gt;0,IF(AV$53&lt;&gt;0,AV51/AV$53," ")," ")</f>
        <v xml:space="preserve"> </v>
      </c>
      <c r="AW123" s="737">
        <f t="shared" si="1185"/>
        <v>1.6756323915900131</v>
      </c>
      <c r="AX123" s="737">
        <f t="shared" si="1185"/>
        <v>1.4443928880264907</v>
      </c>
      <c r="AY123" s="469">
        <f t="shared" si="1177"/>
        <v>2.5111082059912189</v>
      </c>
      <c r="AZ123" s="547">
        <f t="shared" ref="AZ123" si="1186">IF(AZ51&lt;&gt;0,IF(AZ$53&lt;&gt;0,AZ51/AZ$53," ")," ")</f>
        <v>1.1080412371134021</v>
      </c>
      <c r="BA123" s="421" t="str">
        <f t="shared" si="1177"/>
        <v xml:space="preserve"> </v>
      </c>
      <c r="BB123" s="421">
        <f t="shared" si="1177"/>
        <v>1.9070782381574261</v>
      </c>
      <c r="BC123" s="429" t="str">
        <f t="shared" ref="BC123:BF123" si="1187">IF(BC51&lt;&gt;0,IF(BC$53&lt;&gt;0,BC51/BC$53," ")," ")</f>
        <v xml:space="preserve"> </v>
      </c>
      <c r="BD123" s="684">
        <f t="shared" ref="BD123" si="1188">IF(BD51&lt;&gt;0,IF(BD$53&lt;&gt;0,BD51/BD$53," ")," ")</f>
        <v>1.8854362383774148</v>
      </c>
      <c r="BE123" s="504">
        <f t="shared" si="1187"/>
        <v>0.68084208670243584</v>
      </c>
      <c r="BF123" s="783" t="str">
        <f t="shared" si="1187"/>
        <v xml:space="preserve"> </v>
      </c>
      <c r="BG123" s="421">
        <f t="shared" si="1177"/>
        <v>1.098715651135006</v>
      </c>
      <c r="BH123" s="421" t="str">
        <f t="shared" si="1177"/>
        <v xml:space="preserve"> </v>
      </c>
      <c r="BI123" s="421" t="str">
        <f t="shared" si="1177"/>
        <v xml:space="preserve"> </v>
      </c>
      <c r="BJ123" s="421">
        <f t="shared" si="1177"/>
        <v>0.12441139753389255</v>
      </c>
      <c r="BK123" s="421">
        <f t="shared" si="1177"/>
        <v>4.3340208240355995</v>
      </c>
      <c r="BL123" s="421" t="str">
        <f t="shared" si="1177"/>
        <v xml:space="preserve"> </v>
      </c>
      <c r="BM123" s="421" t="str">
        <f t="shared" si="1177"/>
        <v xml:space="preserve"> </v>
      </c>
      <c r="BN123" s="421">
        <f t="shared" si="1177"/>
        <v>3.2766576934136022</v>
      </c>
      <c r="BO123" s="421">
        <f t="shared" si="1177"/>
        <v>0.9236570321740718</v>
      </c>
      <c r="BP123" s="867" t="str">
        <f t="shared" si="1144"/>
        <v xml:space="preserve"> </v>
      </c>
      <c r="BQ123" s="421" t="str">
        <f t="shared" si="1177"/>
        <v xml:space="preserve"> </v>
      </c>
      <c r="BR123" s="429" t="str">
        <f t="shared" ref="BR123" si="1189">IF(BR51&lt;&gt;0,IF(BR$53&lt;&gt;0,BR51/BR$53," ")," ")</f>
        <v xml:space="preserve"> </v>
      </c>
      <c r="BS123" s="421" t="str">
        <f t="shared" si="1177"/>
        <v xml:space="preserve"> </v>
      </c>
      <c r="BT123" s="421" t="str">
        <f t="shared" si="1177"/>
        <v xml:space="preserve"> </v>
      </c>
      <c r="BU123" s="421" t="str">
        <f t="shared" si="1177"/>
        <v xml:space="preserve"> </v>
      </c>
      <c r="BV123" s="429">
        <f t="shared" ref="BV123" si="1190">IF(BV51&lt;&gt;0,IF(BV$53&lt;&gt;0,BV51/BV$53," ")," ")</f>
        <v>4.5109568874868557</v>
      </c>
      <c r="BW123" s="421" t="str">
        <f t="shared" si="1177"/>
        <v xml:space="preserve"> </v>
      </c>
      <c r="BX123" s="421" t="str">
        <f t="shared" si="1177"/>
        <v xml:space="preserve"> </v>
      </c>
      <c r="BY123" s="421">
        <f t="shared" si="1177"/>
        <v>1.5656002440743586</v>
      </c>
      <c r="BZ123" s="421" t="str">
        <f t="shared" si="1177"/>
        <v xml:space="preserve"> </v>
      </c>
      <c r="CA123" s="421" t="str">
        <f t="shared" si="1177"/>
        <v xml:space="preserve"> </v>
      </c>
      <c r="CB123" s="421">
        <f t="shared" si="1177"/>
        <v>1.1246699558705908</v>
      </c>
      <c r="CC123" s="421" t="str">
        <f t="shared" si="1177"/>
        <v xml:space="preserve"> </v>
      </c>
      <c r="CD123" s="421" t="str">
        <f t="shared" si="1177"/>
        <v xml:space="preserve"> </v>
      </c>
      <c r="CE123" s="421">
        <f t="shared" si="1177"/>
        <v>1.2938609252254873</v>
      </c>
      <c r="CF123" s="576" t="str">
        <f>IF(CF51&lt;&gt;0,IF(CF$53&lt;&gt;0,CF51/CF$53," ")," ")</f>
        <v xml:space="preserve"> </v>
      </c>
      <c r="CG123" s="421" t="str">
        <f t="shared" si="1177"/>
        <v xml:space="preserve"> </v>
      </c>
      <c r="CH123" s="421">
        <f t="shared" si="1177"/>
        <v>0.66192603779917358</v>
      </c>
      <c r="CI123" s="429">
        <f t="shared" si="1177"/>
        <v>2.3943480576233456</v>
      </c>
      <c r="CJ123" s="421">
        <f t="shared" si="1177"/>
        <v>1.233215070149152</v>
      </c>
      <c r="CK123" s="421" t="str">
        <f t="shared" si="1177"/>
        <v xml:space="preserve"> </v>
      </c>
      <c r="CL123" s="421">
        <f t="shared" si="1177"/>
        <v>1.6663354491704732</v>
      </c>
      <c r="CM123" s="421">
        <f t="shared" si="1177"/>
        <v>1.6263110784696242</v>
      </c>
      <c r="CN123" s="421" t="str">
        <f t="shared" si="1177"/>
        <v xml:space="preserve"> </v>
      </c>
      <c r="CO123" s="421" t="str">
        <f t="shared" si="1177"/>
        <v xml:space="preserve"> </v>
      </c>
      <c r="CP123" s="421" t="str">
        <f t="shared" si="1177"/>
        <v xml:space="preserve"> </v>
      </c>
      <c r="CQ123" s="501">
        <f t="shared" ref="CQ123" si="1191">IF(CQ51&lt;&gt;0,IF(CQ$53&lt;&gt;0,CQ51/CQ$53," ")," ")</f>
        <v>0.61403656702783982</v>
      </c>
      <c r="CR123" s="421">
        <f t="shared" si="1177"/>
        <v>0.73023180680074307</v>
      </c>
      <c r="CS123" s="421" t="str">
        <f t="shared" si="1177"/>
        <v xml:space="preserve"> </v>
      </c>
      <c r="CT123" s="421">
        <f t="shared" si="1177"/>
        <v>1.3045331681288006</v>
      </c>
      <c r="CU123" s="421" t="str">
        <f t="shared" si="1177"/>
        <v xml:space="preserve"> </v>
      </c>
      <c r="CV123" s="783" t="str">
        <f t="shared" si="1177"/>
        <v xml:space="preserve"> </v>
      </c>
      <c r="CW123" s="421">
        <f t="shared" si="1177"/>
        <v>0.99774862960062649</v>
      </c>
      <c r="CX123" s="421" t="str">
        <f t="shared" si="1177"/>
        <v xml:space="preserve"> </v>
      </c>
      <c r="CY123" s="421" t="str">
        <f t="shared" si="1177"/>
        <v xml:space="preserve"> </v>
      </c>
      <c r="CZ123" s="421" t="str">
        <f t="shared" si="1177"/>
        <v xml:space="preserve"> </v>
      </c>
      <c r="DA123" s="421" t="str">
        <f t="shared" si="1177"/>
        <v xml:space="preserve"> </v>
      </c>
      <c r="DB123" s="421" t="str">
        <f t="shared" si="1177"/>
        <v xml:space="preserve"> </v>
      </c>
      <c r="DC123" s="421" t="str">
        <f t="shared" si="1177"/>
        <v xml:space="preserve"> </v>
      </c>
      <c r="DD123" s="421" t="str">
        <f t="shared" si="1177"/>
        <v xml:space="preserve"> </v>
      </c>
      <c r="DE123" s="421">
        <f t="shared" si="1177"/>
        <v>0.34720198192946661</v>
      </c>
      <c r="DF123" s="421">
        <f t="shared" si="1177"/>
        <v>2.3042254261108654</v>
      </c>
      <c r="DG123" s="867" t="str">
        <f t="shared" ref="DG123" si="1192">IF(DG51&lt;&gt;0,IF(DG$53&lt;&gt;0,DG51/DG$53," ")," ")</f>
        <v xml:space="preserve"> </v>
      </c>
      <c r="DH123" s="421" t="str">
        <f t="shared" si="1177"/>
        <v xml:space="preserve"> </v>
      </c>
      <c r="DI123" s="421" t="str">
        <f t="shared" si="1177"/>
        <v xml:space="preserve"> </v>
      </c>
      <c r="DJ123" s="421">
        <f t="shared" si="1177"/>
        <v>0.38487456883731458</v>
      </c>
      <c r="DK123" s="421" t="str">
        <f t="shared" si="1177"/>
        <v xml:space="preserve"> </v>
      </c>
      <c r="DL123" s="421" t="str">
        <f t="shared" si="1177"/>
        <v xml:space="preserve"> </v>
      </c>
      <c r="DM123" s="421" t="str">
        <f t="shared" si="1177"/>
        <v xml:space="preserve"> </v>
      </c>
      <c r="DN123" s="421">
        <f t="shared" si="1177"/>
        <v>8.5309483248154461</v>
      </c>
      <c r="DO123" s="421" t="str">
        <f t="shared" si="1177"/>
        <v xml:space="preserve"> </v>
      </c>
      <c r="DP123" s="421" t="str">
        <f t="shared" si="1177"/>
        <v xml:space="preserve"> </v>
      </c>
      <c r="DQ123" s="421" t="str">
        <f t="shared" si="1177"/>
        <v xml:space="preserve"> </v>
      </c>
      <c r="DR123" s="421" t="str">
        <f t="shared" si="1177"/>
        <v xml:space="preserve"> </v>
      </c>
      <c r="DS123" s="421">
        <f t="shared" ref="DS123:GE123" si="1193">IF(DS51&lt;&gt;0,IF(DS$53&lt;&gt;0,DS51/DS$53," ")," ")</f>
        <v>0.22215902627687409</v>
      </c>
      <c r="DT123" s="421">
        <f t="shared" si="1193"/>
        <v>0.25331878708782807</v>
      </c>
      <c r="DU123" s="421">
        <f t="shared" si="1193"/>
        <v>3.1564621462549383</v>
      </c>
      <c r="DV123" s="421">
        <f t="shared" si="1193"/>
        <v>0.17608968073783171</v>
      </c>
      <c r="DW123" s="421">
        <f t="shared" si="1193"/>
        <v>0.9859112829301343</v>
      </c>
      <c r="DX123" s="421" t="str">
        <f t="shared" si="1193"/>
        <v xml:space="preserve"> </v>
      </c>
      <c r="DY123" s="421" t="str">
        <f t="shared" si="1193"/>
        <v xml:space="preserve"> </v>
      </c>
      <c r="DZ123" s="421" t="str">
        <f t="shared" si="1193"/>
        <v xml:space="preserve"> </v>
      </c>
      <c r="EA123" s="421" t="str">
        <f t="shared" si="1193"/>
        <v xml:space="preserve"> </v>
      </c>
      <c r="EB123" s="421">
        <f t="shared" si="1193"/>
        <v>0.59024042511826846</v>
      </c>
      <c r="EC123" s="421" t="str">
        <f t="shared" si="1193"/>
        <v xml:space="preserve"> </v>
      </c>
      <c r="ED123" s="421" t="str">
        <f t="shared" si="1193"/>
        <v xml:space="preserve"> </v>
      </c>
      <c r="EE123" s="421" t="str">
        <f t="shared" si="1193"/>
        <v xml:space="preserve"> </v>
      </c>
      <c r="EF123" s="421" t="str">
        <f t="shared" si="1193"/>
        <v xml:space="preserve"> </v>
      </c>
      <c r="EG123" s="421" t="str">
        <f t="shared" si="1193"/>
        <v xml:space="preserve"> </v>
      </c>
      <c r="EH123" s="421" t="str">
        <f t="shared" si="1193"/>
        <v xml:space="preserve"> </v>
      </c>
      <c r="EI123" s="421" t="str">
        <f t="shared" si="1193"/>
        <v xml:space="preserve"> </v>
      </c>
      <c r="EJ123" s="421" t="str">
        <f t="shared" si="1193"/>
        <v xml:space="preserve"> </v>
      </c>
      <c r="EK123" s="421">
        <f t="shared" si="1193"/>
        <v>1.0251185069420461</v>
      </c>
      <c r="EL123" s="421">
        <f t="shared" si="1193"/>
        <v>2.4639813331751399</v>
      </c>
      <c r="EM123" s="421" t="str">
        <f t="shared" si="1193"/>
        <v xml:space="preserve"> </v>
      </c>
      <c r="EN123" s="421" t="str">
        <f t="shared" si="1193"/>
        <v xml:space="preserve"> </v>
      </c>
      <c r="EO123" s="421" t="str">
        <f t="shared" si="1193"/>
        <v xml:space="preserve"> </v>
      </c>
      <c r="EP123" s="421" t="str">
        <f t="shared" si="1193"/>
        <v xml:space="preserve"> </v>
      </c>
      <c r="EQ123" s="421" t="str">
        <f t="shared" si="1193"/>
        <v xml:space="preserve"> </v>
      </c>
      <c r="ER123" s="421">
        <f t="shared" si="1193"/>
        <v>0.46038266133390987</v>
      </c>
      <c r="ES123" s="421">
        <f t="shared" si="1193"/>
        <v>0.77827179586313555</v>
      </c>
      <c r="ET123" s="421" t="str">
        <f t="shared" si="1193"/>
        <v xml:space="preserve"> </v>
      </c>
      <c r="EU123" s="421" t="str">
        <f t="shared" si="1193"/>
        <v xml:space="preserve"> </v>
      </c>
      <c r="EV123" s="421">
        <f t="shared" si="1193"/>
        <v>0.93364766395199317</v>
      </c>
      <c r="EW123" s="421">
        <f t="shared" si="1193"/>
        <v>1.000275375346432</v>
      </c>
      <c r="EX123" s="421" t="str">
        <f t="shared" si="1193"/>
        <v xml:space="preserve"> </v>
      </c>
      <c r="EY123" s="421" t="str">
        <f t="shared" si="1193"/>
        <v xml:space="preserve"> </v>
      </c>
      <c r="EZ123" s="783" t="str">
        <f t="shared" ref="EZ123" si="1194">IF(EZ51&lt;&gt;0,IF(EZ$53&lt;&gt;0,EZ51/EZ$53," ")," ")</f>
        <v xml:space="preserve"> </v>
      </c>
      <c r="FA123" s="421">
        <f t="shared" si="1193"/>
        <v>0.95277667197452232</v>
      </c>
      <c r="FB123" s="421" t="str">
        <f t="shared" si="1193"/>
        <v xml:space="preserve"> </v>
      </c>
      <c r="FC123" s="421" t="str">
        <f t="shared" si="1193"/>
        <v xml:space="preserve"> </v>
      </c>
      <c r="FD123" s="421" t="str">
        <f t="shared" si="1193"/>
        <v xml:space="preserve"> </v>
      </c>
      <c r="FE123" s="421" t="str">
        <f t="shared" si="1193"/>
        <v xml:space="preserve"> </v>
      </c>
      <c r="FF123" s="421" t="str">
        <f t="shared" si="1193"/>
        <v xml:space="preserve"> </v>
      </c>
      <c r="FG123" s="421" t="str">
        <f t="shared" si="1193"/>
        <v xml:space="preserve"> </v>
      </c>
      <c r="FH123" s="421">
        <f t="shared" si="1193"/>
        <v>0.2581280333505111</v>
      </c>
      <c r="FI123" s="421" t="str">
        <f t="shared" si="1193"/>
        <v xml:space="preserve"> </v>
      </c>
      <c r="FJ123" s="421">
        <f t="shared" si="1193"/>
        <v>1.0160780179230364</v>
      </c>
      <c r="FK123" s="421" t="str">
        <f t="shared" si="1193"/>
        <v xml:space="preserve"> </v>
      </c>
      <c r="FL123" s="421">
        <f t="shared" si="1193"/>
        <v>1.7069121756782162</v>
      </c>
      <c r="FM123" s="421" t="str">
        <f t="shared" si="1193"/>
        <v xml:space="preserve"> </v>
      </c>
      <c r="FN123" s="421" t="str">
        <f t="shared" si="1193"/>
        <v xml:space="preserve"> </v>
      </c>
      <c r="FO123" s="421" t="str">
        <f t="shared" si="1193"/>
        <v xml:space="preserve"> </v>
      </c>
      <c r="FP123" s="421" t="str">
        <f t="shared" si="1193"/>
        <v xml:space="preserve"> </v>
      </c>
      <c r="FQ123" s="421" t="str">
        <f t="shared" si="1193"/>
        <v xml:space="preserve"> </v>
      </c>
      <c r="FR123" s="421" t="str">
        <f t="shared" si="1193"/>
        <v xml:space="preserve"> </v>
      </c>
      <c r="FS123" s="421" t="str">
        <f t="shared" si="1193"/>
        <v xml:space="preserve"> </v>
      </c>
      <c r="FT123" s="421" t="str">
        <f t="shared" si="1193"/>
        <v xml:space="preserve"> </v>
      </c>
      <c r="FU123" s="421">
        <f t="shared" si="1193"/>
        <v>6.1601642710472282E-3</v>
      </c>
      <c r="FV123" s="421" t="str">
        <f t="shared" si="1193"/>
        <v xml:space="preserve"> </v>
      </c>
      <c r="FW123" s="421">
        <f t="shared" si="1193"/>
        <v>10.247363796133568</v>
      </c>
      <c r="FX123" s="421" t="str">
        <f t="shared" si="1193"/>
        <v xml:space="preserve"> </v>
      </c>
      <c r="FY123" s="421" t="str">
        <f t="shared" si="1193"/>
        <v xml:space="preserve"> </v>
      </c>
      <c r="FZ123" s="421" t="str">
        <f t="shared" si="1193"/>
        <v xml:space="preserve"> </v>
      </c>
      <c r="GA123" s="421" t="str">
        <f t="shared" si="1193"/>
        <v xml:space="preserve"> </v>
      </c>
      <c r="GB123" s="421" t="str">
        <f t="shared" si="1193"/>
        <v xml:space="preserve"> </v>
      </c>
      <c r="GC123" s="421" t="str">
        <f t="shared" si="1193"/>
        <v xml:space="preserve"> </v>
      </c>
      <c r="GD123" s="421">
        <f t="shared" si="1193"/>
        <v>0.23655332945381993</v>
      </c>
      <c r="GE123" s="421">
        <f t="shared" si="1193"/>
        <v>2.0492006037398327</v>
      </c>
      <c r="GF123" s="421">
        <f t="shared" ref="GF123:IQ123" si="1195">IF(GF51&lt;&gt;0,IF(GF$53&lt;&gt;0,GF51/GF$53," ")," ")</f>
        <v>0.17130464361526138</v>
      </c>
      <c r="GG123" s="421">
        <f t="shared" si="1195"/>
        <v>0.66816194639802318</v>
      </c>
      <c r="GH123" s="421">
        <f t="shared" si="1195"/>
        <v>0.34604274985557482</v>
      </c>
      <c r="GI123" s="421">
        <f t="shared" si="1195"/>
        <v>2.4304893578315445</v>
      </c>
      <c r="GJ123" s="421" t="str">
        <f t="shared" si="1195"/>
        <v xml:space="preserve"> </v>
      </c>
      <c r="GK123" s="421" t="str">
        <f t="shared" si="1195"/>
        <v xml:space="preserve"> </v>
      </c>
      <c r="GL123" s="421" t="str">
        <f t="shared" si="1195"/>
        <v xml:space="preserve"> </v>
      </c>
      <c r="GM123" s="421" t="str">
        <f t="shared" si="1195"/>
        <v xml:space="preserve"> </v>
      </c>
      <c r="GN123" s="421" t="str">
        <f t="shared" si="1195"/>
        <v xml:space="preserve"> </v>
      </c>
      <c r="GO123" s="421" t="str">
        <f t="shared" si="1195"/>
        <v xml:space="preserve"> </v>
      </c>
      <c r="GP123" s="421" t="str">
        <f t="shared" si="1195"/>
        <v xml:space="preserve"> </v>
      </c>
      <c r="GQ123" s="421" t="str">
        <f t="shared" si="1195"/>
        <v xml:space="preserve"> </v>
      </c>
      <c r="GR123" s="421">
        <f t="shared" si="1195"/>
        <v>0.75857354731399906</v>
      </c>
      <c r="GS123" s="421" t="str">
        <f t="shared" si="1195"/>
        <v xml:space="preserve"> </v>
      </c>
      <c r="GT123" s="421">
        <f t="shared" si="1195"/>
        <v>2.0511698031930647</v>
      </c>
      <c r="GU123" s="421" t="str">
        <f t="shared" si="1195"/>
        <v xml:space="preserve"> </v>
      </c>
      <c r="GV123" s="421" t="str">
        <f t="shared" si="1195"/>
        <v xml:space="preserve"> </v>
      </c>
      <c r="GW123" s="421" t="str">
        <f t="shared" si="1195"/>
        <v xml:space="preserve"> </v>
      </c>
      <c r="GX123" s="421" t="str">
        <f t="shared" si="1195"/>
        <v xml:space="preserve"> </v>
      </c>
      <c r="GY123" s="421" t="str">
        <f t="shared" si="1195"/>
        <v xml:space="preserve"> </v>
      </c>
      <c r="GZ123" s="421" t="str">
        <f t="shared" si="1195"/>
        <v xml:space="preserve"> </v>
      </c>
      <c r="HA123" s="421" t="str">
        <f t="shared" si="1195"/>
        <v xml:space="preserve"> </v>
      </c>
      <c r="HB123" s="421" t="str">
        <f t="shared" si="1195"/>
        <v xml:space="preserve"> </v>
      </c>
      <c r="HC123" s="421" t="str">
        <f t="shared" si="1195"/>
        <v xml:space="preserve"> </v>
      </c>
      <c r="HD123" s="421">
        <f t="shared" si="1195"/>
        <v>0.32291835688277637</v>
      </c>
      <c r="HE123" s="421">
        <f t="shared" si="1195"/>
        <v>1.598136006708851</v>
      </c>
      <c r="HF123" s="421">
        <f t="shared" si="1195"/>
        <v>0.48652183390249221</v>
      </c>
      <c r="HG123" s="421" t="str">
        <f t="shared" si="1195"/>
        <v xml:space="preserve"> </v>
      </c>
      <c r="HH123" s="421" t="str">
        <f t="shared" si="1195"/>
        <v xml:space="preserve"> </v>
      </c>
      <c r="HI123" s="421" t="str">
        <f t="shared" si="1195"/>
        <v xml:space="preserve"> </v>
      </c>
      <c r="HJ123" s="421" t="str">
        <f t="shared" si="1195"/>
        <v xml:space="preserve"> </v>
      </c>
      <c r="HK123" s="421" t="str">
        <f t="shared" si="1195"/>
        <v xml:space="preserve"> </v>
      </c>
      <c r="HL123" s="421" t="str">
        <f t="shared" si="1195"/>
        <v xml:space="preserve"> </v>
      </c>
      <c r="HM123" s="421" t="str">
        <f t="shared" si="1195"/>
        <v xml:space="preserve"> </v>
      </c>
      <c r="HN123" s="421" t="str">
        <f t="shared" si="1195"/>
        <v xml:space="preserve"> </v>
      </c>
      <c r="HO123" s="421">
        <f t="shared" si="1195"/>
        <v>0.27236142748671222</v>
      </c>
      <c r="HP123" s="421">
        <f t="shared" si="1195"/>
        <v>0.55313178983251166</v>
      </c>
      <c r="HQ123" s="421">
        <f t="shared" si="1195"/>
        <v>1.1024612579762989</v>
      </c>
      <c r="HR123" s="421" t="str">
        <f t="shared" si="1195"/>
        <v xml:space="preserve"> </v>
      </c>
      <c r="HS123" s="421" t="str">
        <f t="shared" si="1195"/>
        <v xml:space="preserve"> </v>
      </c>
      <c r="HT123" s="421" t="str">
        <f t="shared" si="1195"/>
        <v xml:space="preserve"> </v>
      </c>
      <c r="HU123" s="421" t="str">
        <f t="shared" si="1195"/>
        <v xml:space="preserve"> </v>
      </c>
      <c r="HV123" s="421">
        <f t="shared" si="1195"/>
        <v>0.53563148105684222</v>
      </c>
      <c r="HW123" s="421" t="str">
        <f t="shared" si="1195"/>
        <v xml:space="preserve"> </v>
      </c>
      <c r="HX123" s="421" t="str">
        <f t="shared" si="1195"/>
        <v xml:space="preserve"> </v>
      </c>
      <c r="HY123" s="421" t="str">
        <f t="shared" si="1195"/>
        <v xml:space="preserve"> </v>
      </c>
      <c r="HZ123" s="421" t="str">
        <f t="shared" si="1195"/>
        <v xml:space="preserve"> </v>
      </c>
      <c r="IA123" s="421" t="str">
        <f t="shared" si="1195"/>
        <v xml:space="preserve"> </v>
      </c>
      <c r="IB123" s="421">
        <f t="shared" si="1195"/>
        <v>0.76824166359050083</v>
      </c>
      <c r="IC123" s="421" t="str">
        <f t="shared" si="1195"/>
        <v xml:space="preserve"> </v>
      </c>
      <c r="ID123" s="421" t="str">
        <f t="shared" si="1195"/>
        <v xml:space="preserve"> </v>
      </c>
      <c r="IE123" s="421" t="str">
        <f t="shared" si="1195"/>
        <v xml:space="preserve"> </v>
      </c>
      <c r="IF123" s="421" t="str">
        <f t="shared" si="1195"/>
        <v xml:space="preserve"> </v>
      </c>
      <c r="IG123" s="421" t="str">
        <f t="shared" si="1195"/>
        <v xml:space="preserve"> </v>
      </c>
      <c r="IH123" s="421" t="str">
        <f t="shared" si="1195"/>
        <v xml:space="preserve"> </v>
      </c>
      <c r="II123" s="421" t="str">
        <f t="shared" si="1195"/>
        <v xml:space="preserve"> </v>
      </c>
      <c r="IJ123" s="421" t="str">
        <f t="shared" si="1195"/>
        <v xml:space="preserve"> </v>
      </c>
      <c r="IK123" s="421">
        <f t="shared" si="1195"/>
        <v>0.21108007709720911</v>
      </c>
      <c r="IL123" s="421" t="str">
        <f t="shared" si="1195"/>
        <v xml:space="preserve"> </v>
      </c>
      <c r="IM123" s="421" t="str">
        <f t="shared" si="1195"/>
        <v xml:space="preserve"> </v>
      </c>
      <c r="IN123" s="421" t="str">
        <f t="shared" si="1195"/>
        <v xml:space="preserve"> </v>
      </c>
      <c r="IO123" s="421" t="str">
        <f t="shared" si="1195"/>
        <v xml:space="preserve"> </v>
      </c>
      <c r="IP123" s="421" t="str">
        <f t="shared" si="1195"/>
        <v xml:space="preserve"> </v>
      </c>
      <c r="IQ123" s="421" t="str">
        <f t="shared" si="1195"/>
        <v xml:space="preserve"> </v>
      </c>
      <c r="IR123" s="421" t="str">
        <f t="shared" ref="IR123:LC123" si="1196">IF(IR51&lt;&gt;0,IF(IR$53&lt;&gt;0,IR51/IR$53," ")," ")</f>
        <v xml:space="preserve"> </v>
      </c>
      <c r="IS123" s="421" t="str">
        <f t="shared" si="1196"/>
        <v xml:space="preserve"> </v>
      </c>
      <c r="IT123" s="421" t="str">
        <f t="shared" si="1196"/>
        <v xml:space="preserve"> </v>
      </c>
      <c r="IU123" s="421">
        <f t="shared" si="1196"/>
        <v>1.2265767640140288</v>
      </c>
      <c r="IV123" s="421">
        <f t="shared" si="1196"/>
        <v>0.43077652156252116</v>
      </c>
      <c r="IW123" s="421" t="str">
        <f t="shared" si="1196"/>
        <v xml:space="preserve"> </v>
      </c>
      <c r="IX123" s="421" t="str">
        <f t="shared" si="1196"/>
        <v xml:space="preserve"> </v>
      </c>
      <c r="IY123" s="421" t="str">
        <f t="shared" si="1196"/>
        <v xml:space="preserve"> </v>
      </c>
      <c r="IZ123" s="421" t="str">
        <f t="shared" si="1196"/>
        <v xml:space="preserve"> </v>
      </c>
      <c r="JA123" s="421" t="str">
        <f t="shared" si="1196"/>
        <v xml:space="preserve"> </v>
      </c>
      <c r="JB123" s="421" t="str">
        <f t="shared" si="1196"/>
        <v xml:space="preserve"> </v>
      </c>
      <c r="JC123" s="421" t="str">
        <f t="shared" si="1196"/>
        <v xml:space="preserve"> </v>
      </c>
      <c r="JD123" s="421" t="str">
        <f t="shared" si="1196"/>
        <v xml:space="preserve"> </v>
      </c>
      <c r="JE123" s="421" t="str">
        <f t="shared" si="1196"/>
        <v xml:space="preserve"> </v>
      </c>
      <c r="JF123" s="421" t="str">
        <f t="shared" si="1196"/>
        <v xml:space="preserve"> </v>
      </c>
      <c r="JG123" s="421" t="str">
        <f t="shared" si="1196"/>
        <v xml:space="preserve"> </v>
      </c>
      <c r="JH123" s="421">
        <f t="shared" si="1196"/>
        <v>6.3301078241636715</v>
      </c>
      <c r="JI123" s="421">
        <f t="shared" si="1196"/>
        <v>0.45193222920236054</v>
      </c>
      <c r="JJ123" s="421" t="str">
        <f t="shared" si="1196"/>
        <v xml:space="preserve"> </v>
      </c>
      <c r="JK123" s="421" t="str">
        <f t="shared" si="1196"/>
        <v xml:space="preserve"> </v>
      </c>
      <c r="JL123" s="421">
        <f t="shared" si="1196"/>
        <v>2.4870305845915603</v>
      </c>
      <c r="JM123" s="421" t="str">
        <f t="shared" si="1196"/>
        <v xml:space="preserve"> </v>
      </c>
      <c r="JN123" s="421" t="str">
        <f t="shared" si="1196"/>
        <v xml:space="preserve"> </v>
      </c>
      <c r="JO123" s="421" t="str">
        <f t="shared" si="1196"/>
        <v xml:space="preserve"> </v>
      </c>
      <c r="JP123" s="421" t="str">
        <f t="shared" si="1196"/>
        <v xml:space="preserve"> </v>
      </c>
      <c r="JQ123" s="421" t="str">
        <f t="shared" si="1196"/>
        <v xml:space="preserve"> </v>
      </c>
      <c r="JR123" s="421" t="str">
        <f t="shared" si="1196"/>
        <v xml:space="preserve"> </v>
      </c>
      <c r="JS123" s="421">
        <f t="shared" si="1196"/>
        <v>0.73989492415896962</v>
      </c>
      <c r="JT123" s="421">
        <f t="shared" si="1196"/>
        <v>2.6994573295081401</v>
      </c>
      <c r="JU123" s="421" t="str">
        <f t="shared" si="1196"/>
        <v xml:space="preserve"> </v>
      </c>
      <c r="JV123" s="421" t="str">
        <f t="shared" si="1196"/>
        <v xml:space="preserve"> </v>
      </c>
      <c r="JW123" s="421" t="str">
        <f t="shared" si="1196"/>
        <v xml:space="preserve"> </v>
      </c>
      <c r="JX123" s="421" t="str">
        <f t="shared" si="1196"/>
        <v xml:space="preserve"> </v>
      </c>
      <c r="JY123" s="421" t="str">
        <f t="shared" si="1196"/>
        <v xml:space="preserve"> </v>
      </c>
      <c r="JZ123" s="421">
        <f t="shared" si="1196"/>
        <v>0.40307384104923782</v>
      </c>
      <c r="KA123" s="421">
        <f t="shared" si="1196"/>
        <v>1.3261553322574184</v>
      </c>
      <c r="KB123" s="421">
        <f t="shared" si="1196"/>
        <v>0.6855620045815638</v>
      </c>
      <c r="KC123" s="421">
        <f t="shared" si="1196"/>
        <v>0.36200766956938563</v>
      </c>
      <c r="KD123" s="421" t="str">
        <f t="shared" si="1196"/>
        <v xml:space="preserve"> </v>
      </c>
      <c r="KE123" s="421" t="str">
        <f t="shared" si="1196"/>
        <v xml:space="preserve"> </v>
      </c>
      <c r="KF123" s="421" t="str">
        <f t="shared" si="1196"/>
        <v xml:space="preserve"> </v>
      </c>
      <c r="KG123" s="421" t="str">
        <f t="shared" si="1196"/>
        <v xml:space="preserve"> </v>
      </c>
      <c r="KH123" s="421">
        <f t="shared" si="1196"/>
        <v>23.385879298729893</v>
      </c>
      <c r="KI123" s="421" t="str">
        <f t="shared" si="1196"/>
        <v xml:space="preserve"> </v>
      </c>
      <c r="KJ123" s="421" t="str">
        <f t="shared" si="1196"/>
        <v xml:space="preserve"> </v>
      </c>
      <c r="KK123" s="421">
        <f t="shared" si="1196"/>
        <v>0.7287028684827711</v>
      </c>
      <c r="KL123" s="421" t="str">
        <f t="shared" si="1196"/>
        <v xml:space="preserve"> </v>
      </c>
      <c r="KM123" s="421" t="str">
        <f t="shared" si="1196"/>
        <v xml:space="preserve"> </v>
      </c>
      <c r="KN123" s="421" t="str">
        <f t="shared" si="1196"/>
        <v xml:space="preserve"> </v>
      </c>
      <c r="KO123" s="421" t="str">
        <f t="shared" si="1196"/>
        <v xml:space="preserve"> </v>
      </c>
      <c r="KP123" s="421" t="str">
        <f t="shared" si="1196"/>
        <v xml:space="preserve"> </v>
      </c>
      <c r="KQ123" s="421">
        <f t="shared" si="1196"/>
        <v>4.9510056730273339E-2</v>
      </c>
      <c r="KR123" s="421" t="str">
        <f t="shared" si="1196"/>
        <v xml:space="preserve"> </v>
      </c>
      <c r="KS123" s="421" t="str">
        <f t="shared" si="1196"/>
        <v xml:space="preserve"> </v>
      </c>
      <c r="KT123" s="421" t="str">
        <f t="shared" si="1196"/>
        <v xml:space="preserve"> </v>
      </c>
      <c r="KU123" s="421" t="str">
        <f t="shared" si="1196"/>
        <v xml:space="preserve"> </v>
      </c>
      <c r="KV123" s="421" t="str">
        <f t="shared" si="1196"/>
        <v xml:space="preserve"> </v>
      </c>
      <c r="KW123" s="421" t="str">
        <f t="shared" si="1196"/>
        <v xml:space="preserve"> </v>
      </c>
      <c r="KX123" s="421" t="str">
        <f t="shared" si="1196"/>
        <v xml:space="preserve"> </v>
      </c>
      <c r="KY123" s="421" t="str">
        <f t="shared" si="1196"/>
        <v xml:space="preserve"> </v>
      </c>
      <c r="KZ123" s="421" t="str">
        <f t="shared" si="1196"/>
        <v xml:space="preserve"> </v>
      </c>
      <c r="LA123" s="421" t="str">
        <f t="shared" si="1196"/>
        <v xml:space="preserve"> </v>
      </c>
      <c r="LB123" s="421" t="str">
        <f t="shared" si="1196"/>
        <v xml:space="preserve"> </v>
      </c>
      <c r="LC123" s="421" t="str">
        <f t="shared" si="1196"/>
        <v xml:space="preserve"> </v>
      </c>
      <c r="LD123" s="421" t="str">
        <f t="shared" ref="LD123:MP123" si="1197">IF(LD51&lt;&gt;0,IF(LD$53&lt;&gt;0,LD51/LD$53," ")," ")</f>
        <v xml:space="preserve"> </v>
      </c>
      <c r="LE123" s="421">
        <f t="shared" si="1197"/>
        <v>1.4120142092147818</v>
      </c>
      <c r="LF123" s="421" t="str">
        <f t="shared" si="1197"/>
        <v xml:space="preserve"> </v>
      </c>
      <c r="LG123" s="421" t="str">
        <f t="shared" si="1197"/>
        <v xml:space="preserve"> </v>
      </c>
      <c r="LH123" s="421" t="str">
        <f t="shared" si="1197"/>
        <v xml:space="preserve"> </v>
      </c>
      <c r="LI123" s="421" t="str">
        <f t="shared" si="1197"/>
        <v xml:space="preserve"> </v>
      </c>
      <c r="LJ123" s="421">
        <f t="shared" si="1197"/>
        <v>0.56788094138932799</v>
      </c>
      <c r="LK123" s="421" t="str">
        <f t="shared" si="1197"/>
        <v xml:space="preserve"> </v>
      </c>
      <c r="LL123" s="421" t="str">
        <f t="shared" si="1197"/>
        <v xml:space="preserve"> </v>
      </c>
      <c r="LM123" s="421">
        <f t="shared" si="1197"/>
        <v>0.29180034848358205</v>
      </c>
      <c r="LN123" s="421" t="str">
        <f t="shared" si="1197"/>
        <v xml:space="preserve"> </v>
      </c>
      <c r="LO123" s="421" t="str">
        <f t="shared" si="1197"/>
        <v xml:space="preserve"> </v>
      </c>
      <c r="LP123" s="421" t="str">
        <f t="shared" si="1197"/>
        <v xml:space="preserve"> </v>
      </c>
      <c r="LQ123" s="421" t="str">
        <f t="shared" si="1197"/>
        <v xml:space="preserve"> </v>
      </c>
      <c r="LR123" s="421" t="str">
        <f t="shared" si="1197"/>
        <v xml:space="preserve"> </v>
      </c>
      <c r="LS123" s="421">
        <f t="shared" si="1197"/>
        <v>0.26174886033982592</v>
      </c>
      <c r="LT123" s="421">
        <f t="shared" si="1197"/>
        <v>5.5456063135528914E-2</v>
      </c>
      <c r="LU123" s="421" t="str">
        <f t="shared" si="1197"/>
        <v xml:space="preserve"> </v>
      </c>
      <c r="LV123" s="421" t="str">
        <f t="shared" si="1197"/>
        <v xml:space="preserve"> </v>
      </c>
      <c r="LW123" s="421" t="str">
        <f t="shared" si="1197"/>
        <v xml:space="preserve"> </v>
      </c>
      <c r="LX123" s="421" t="str">
        <f t="shared" si="1197"/>
        <v xml:space="preserve"> </v>
      </c>
      <c r="LY123" s="421" t="str">
        <f t="shared" si="1197"/>
        <v xml:space="preserve"> </v>
      </c>
      <c r="LZ123" s="421" t="str">
        <f t="shared" si="1197"/>
        <v xml:space="preserve"> </v>
      </c>
      <c r="MA123" s="421" t="str">
        <f t="shared" si="1197"/>
        <v xml:space="preserve"> </v>
      </c>
      <c r="MB123" s="421" t="str">
        <f t="shared" si="1197"/>
        <v xml:space="preserve"> </v>
      </c>
      <c r="MC123" s="421" t="str">
        <f t="shared" si="1197"/>
        <v xml:space="preserve"> </v>
      </c>
      <c r="MD123" s="421" t="str">
        <f t="shared" si="1197"/>
        <v xml:space="preserve"> </v>
      </c>
      <c r="ME123" s="421" t="str">
        <f t="shared" si="1197"/>
        <v xml:space="preserve"> </v>
      </c>
      <c r="MF123" s="421" t="str">
        <f t="shared" si="1197"/>
        <v xml:space="preserve"> </v>
      </c>
      <c r="MG123" s="421" t="str">
        <f t="shared" si="1197"/>
        <v xml:space="preserve"> </v>
      </c>
      <c r="MH123" s="421" t="str">
        <f t="shared" si="1197"/>
        <v xml:space="preserve"> </v>
      </c>
      <c r="MI123" s="421" t="str">
        <f t="shared" si="1197"/>
        <v xml:space="preserve"> </v>
      </c>
      <c r="MJ123" s="421" t="str">
        <f t="shared" si="1197"/>
        <v xml:space="preserve"> </v>
      </c>
      <c r="MK123" s="421">
        <f t="shared" si="1197"/>
        <v>0.24598394888781241</v>
      </c>
      <c r="ML123" s="421">
        <f t="shared" si="1197"/>
        <v>1.2618120722861943</v>
      </c>
      <c r="MM123" s="421" t="str">
        <f t="shared" si="1197"/>
        <v xml:space="preserve"> </v>
      </c>
      <c r="MN123" s="421" t="str">
        <f t="shared" si="1197"/>
        <v xml:space="preserve"> </v>
      </c>
      <c r="MO123" s="421" t="str">
        <f t="shared" si="1197"/>
        <v xml:space="preserve"> </v>
      </c>
      <c r="MP123" s="421" t="str">
        <f t="shared" si="1197"/>
        <v xml:space="preserve"> </v>
      </c>
      <c r="MR123" s="422">
        <f t="shared" si="50"/>
        <v>6.1601642710472282E-3</v>
      </c>
      <c r="MS123" s="422">
        <f t="shared" si="51"/>
        <v>23.385879298729893</v>
      </c>
      <c r="MT123" s="286">
        <f t="shared" si="52"/>
        <v>1.0619170790385262</v>
      </c>
      <c r="MU123" s="772">
        <f t="shared" si="53"/>
        <v>100</v>
      </c>
    </row>
    <row r="124" spans="1:359" s="365" customFormat="1" x14ac:dyDescent="0.35">
      <c r="E124" s="367"/>
      <c r="F124" s="50"/>
      <c r="G124" s="640"/>
      <c r="H124" s="849"/>
      <c r="I124" s="849"/>
      <c r="J124" s="640"/>
      <c r="K124" s="640"/>
      <c r="L124" s="640"/>
      <c r="M124" s="640"/>
      <c r="N124" s="640"/>
      <c r="O124" s="640"/>
      <c r="P124" s="849"/>
      <c r="Q124" s="849"/>
      <c r="R124" s="849"/>
      <c r="S124" s="640"/>
      <c r="T124" s="640"/>
      <c r="U124" s="849"/>
      <c r="V124" s="640"/>
      <c r="W124" s="640"/>
      <c r="X124" s="640"/>
      <c r="Y124" s="640"/>
      <c r="Z124" s="640"/>
      <c r="AA124" s="640"/>
      <c r="AB124" s="848"/>
      <c r="AC124" s="640"/>
      <c r="AD124" s="284"/>
      <c r="AE124" s="284"/>
      <c r="AF124" s="640"/>
      <c r="AG124" s="640"/>
      <c r="AH124" s="640"/>
      <c r="AI124" s="284"/>
      <c r="AJ124" s="284"/>
      <c r="AK124" s="640"/>
      <c r="AL124" s="284"/>
      <c r="AM124" s="284"/>
      <c r="AN124" s="284"/>
      <c r="AO124" s="284"/>
      <c r="AP124" s="849"/>
      <c r="AQ124" s="284"/>
      <c r="AR124" s="284"/>
      <c r="AS124" s="284"/>
      <c r="AT124" s="284"/>
      <c r="AU124" s="284"/>
      <c r="AV124" s="284"/>
      <c r="AW124" s="110"/>
      <c r="AX124" s="640"/>
      <c r="AY124" s="284"/>
      <c r="AZ124" s="284"/>
      <c r="BA124" s="284"/>
      <c r="BB124" s="283"/>
      <c r="BC124" s="283"/>
      <c r="BD124" s="639"/>
      <c r="BE124" s="283"/>
      <c r="BF124" s="639"/>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284"/>
      <c r="CG124" s="110"/>
      <c r="CH124" s="110"/>
      <c r="CI124" s="110"/>
      <c r="CJ124" s="367"/>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c r="EA124" s="110"/>
      <c r="EB124" s="110"/>
      <c r="EC124" s="110"/>
      <c r="ED124" s="110"/>
      <c r="EE124" s="110"/>
      <c r="EF124" s="110"/>
      <c r="EG124" s="110"/>
      <c r="EH124" s="110"/>
      <c r="EI124" s="110"/>
      <c r="EJ124" s="110"/>
      <c r="EK124" s="110"/>
      <c r="EL124" s="110"/>
      <c r="EM124" s="110"/>
      <c r="EN124" s="110"/>
      <c r="EO124" s="110"/>
      <c r="EP124" s="110"/>
      <c r="EQ124" s="110"/>
      <c r="ER124" s="110"/>
      <c r="ES124" s="110"/>
      <c r="ET124" s="110"/>
      <c r="EU124" s="110"/>
      <c r="EV124" s="110"/>
      <c r="EW124" s="110"/>
      <c r="EX124" s="110"/>
      <c r="EY124" s="110"/>
      <c r="EZ124" s="110"/>
      <c r="FA124" s="110"/>
      <c r="FB124" s="110"/>
      <c r="FC124" s="110"/>
      <c r="FD124" s="110"/>
      <c r="FE124" s="110"/>
      <c r="FF124" s="110"/>
      <c r="FG124" s="110"/>
      <c r="FH124" s="110"/>
      <c r="FI124" s="110"/>
      <c r="FJ124" s="110"/>
      <c r="FK124" s="110"/>
      <c r="FL124" s="110"/>
      <c r="FM124" s="110"/>
      <c r="FN124" s="110"/>
      <c r="FO124" s="110"/>
      <c r="FP124" s="110"/>
      <c r="FQ124" s="110"/>
      <c r="FR124" s="110"/>
      <c r="FS124" s="110"/>
      <c r="FT124" s="110"/>
      <c r="FU124" s="110"/>
      <c r="FV124" s="110"/>
      <c r="FW124" s="110"/>
      <c r="FX124" s="110"/>
      <c r="FY124" s="110"/>
      <c r="FZ124" s="110"/>
      <c r="GA124" s="110"/>
      <c r="GB124" s="110"/>
      <c r="GC124" s="110"/>
      <c r="GD124" s="110"/>
      <c r="GE124" s="110"/>
      <c r="GF124" s="110"/>
      <c r="GG124" s="110"/>
      <c r="GH124" s="110"/>
      <c r="GI124" s="110"/>
      <c r="GJ124" s="110"/>
      <c r="GK124" s="110"/>
      <c r="GL124" s="110"/>
      <c r="GM124" s="110"/>
      <c r="GN124" s="110"/>
      <c r="GO124" s="110"/>
      <c r="GP124" s="110"/>
      <c r="GQ124" s="110"/>
      <c r="GR124" s="110"/>
      <c r="GS124" s="110"/>
      <c r="GT124" s="110"/>
      <c r="GU124" s="110"/>
      <c r="GV124" s="110"/>
      <c r="GW124" s="110"/>
      <c r="GX124" s="110"/>
      <c r="GY124" s="110"/>
      <c r="GZ124" s="110"/>
      <c r="HA124" s="110"/>
      <c r="HB124" s="110"/>
      <c r="HC124" s="110"/>
      <c r="HD124" s="110"/>
      <c r="HE124" s="110"/>
      <c r="HF124" s="110"/>
      <c r="HG124" s="110"/>
      <c r="HH124" s="110"/>
      <c r="HI124" s="110"/>
      <c r="HJ124" s="110"/>
      <c r="HK124" s="110"/>
      <c r="HL124" s="110"/>
      <c r="HM124" s="110"/>
      <c r="HN124" s="110"/>
      <c r="HO124" s="110"/>
      <c r="HP124" s="110"/>
      <c r="HQ124" s="110"/>
      <c r="HR124" s="110"/>
      <c r="HS124" s="110"/>
      <c r="HT124" s="110"/>
      <c r="HU124" s="110"/>
      <c r="HV124" s="110"/>
      <c r="HW124" s="110"/>
      <c r="HX124" s="110"/>
      <c r="HY124" s="110"/>
      <c r="HZ124" s="110"/>
      <c r="IA124" s="110"/>
      <c r="IB124" s="110"/>
      <c r="IC124" s="110"/>
      <c r="ID124" s="110"/>
      <c r="IE124" s="110"/>
      <c r="IF124" s="110"/>
      <c r="IG124" s="110"/>
      <c r="IH124" s="110"/>
      <c r="II124" s="110"/>
      <c r="IJ124" s="110"/>
      <c r="IK124" s="110"/>
      <c r="IL124" s="110"/>
      <c r="IM124" s="110"/>
      <c r="IN124" s="110"/>
      <c r="IO124" s="110"/>
      <c r="IP124" s="110"/>
      <c r="IQ124" s="110"/>
      <c r="IR124" s="110"/>
      <c r="IS124" s="110"/>
      <c r="IT124" s="110"/>
      <c r="IU124" s="110"/>
      <c r="IV124" s="110"/>
      <c r="IW124" s="110"/>
      <c r="IX124" s="110"/>
      <c r="IY124" s="110"/>
      <c r="IZ124" s="110"/>
      <c r="JA124" s="110"/>
      <c r="JB124" s="110"/>
      <c r="JC124" s="110"/>
      <c r="JD124" s="110"/>
      <c r="JE124" s="110"/>
      <c r="JF124" s="110"/>
      <c r="JG124" s="110"/>
      <c r="JH124" s="110"/>
      <c r="JI124" s="110"/>
      <c r="JJ124" s="110"/>
      <c r="JK124" s="110"/>
      <c r="JL124" s="110"/>
      <c r="JM124" s="110"/>
      <c r="JN124" s="110"/>
      <c r="JO124" s="110"/>
      <c r="JP124" s="110"/>
      <c r="JQ124" s="110"/>
      <c r="JR124" s="110"/>
      <c r="JS124" s="110"/>
      <c r="JT124" s="110"/>
      <c r="JU124" s="110"/>
      <c r="JV124" s="110"/>
      <c r="JW124" s="110"/>
      <c r="JX124" s="110"/>
      <c r="JY124" s="110"/>
      <c r="JZ124" s="110"/>
      <c r="KA124" s="110"/>
      <c r="KB124" s="110"/>
      <c r="KC124" s="110"/>
      <c r="KD124" s="110"/>
      <c r="KE124" s="110"/>
      <c r="KF124" s="110"/>
      <c r="KG124" s="110"/>
      <c r="KH124" s="110"/>
      <c r="KI124" s="110"/>
      <c r="KJ124" s="110"/>
      <c r="KK124" s="110"/>
      <c r="KL124" s="110"/>
      <c r="KM124" s="110"/>
      <c r="KN124" s="110"/>
      <c r="KO124" s="110"/>
      <c r="KP124" s="110"/>
      <c r="KQ124" s="110"/>
      <c r="KR124" s="110"/>
      <c r="KS124" s="110"/>
      <c r="KT124" s="110"/>
      <c r="KU124" s="110"/>
      <c r="KV124" s="110"/>
      <c r="KW124" s="110"/>
      <c r="KX124" s="110"/>
      <c r="KY124" s="110"/>
      <c r="KZ124" s="110"/>
      <c r="LA124" s="110"/>
      <c r="LB124" s="110"/>
      <c r="LC124" s="110"/>
      <c r="LD124" s="110"/>
      <c r="LE124" s="110"/>
      <c r="LF124" s="110"/>
      <c r="LG124" s="110"/>
      <c r="LH124" s="110"/>
      <c r="LI124" s="110"/>
      <c r="LJ124" s="110"/>
      <c r="LK124" s="110"/>
      <c r="LL124" s="110"/>
      <c r="LM124" s="110"/>
      <c r="LN124" s="110"/>
      <c r="LO124" s="110"/>
      <c r="LP124" s="110"/>
      <c r="LQ124" s="110"/>
      <c r="LR124" s="110"/>
      <c r="LS124" s="110"/>
      <c r="LT124" s="110"/>
      <c r="LU124" s="110"/>
      <c r="LV124" s="110"/>
      <c r="LW124" s="110"/>
      <c r="LX124" s="110"/>
      <c r="LY124" s="110"/>
      <c r="LZ124" s="110"/>
      <c r="MA124" s="110"/>
      <c r="MB124" s="110"/>
      <c r="MC124" s="110"/>
      <c r="MD124" s="110"/>
      <c r="ME124" s="110"/>
      <c r="MF124" s="110"/>
      <c r="MG124" s="110"/>
      <c r="MH124" s="110"/>
      <c r="MI124" s="110"/>
      <c r="MJ124" s="110"/>
      <c r="MK124" s="110"/>
      <c r="ML124" s="110"/>
      <c r="MM124" s="110"/>
      <c r="MN124" s="110"/>
      <c r="MO124" s="110"/>
      <c r="MP124" s="110"/>
      <c r="MT124" s="367"/>
      <c r="MU124" s="120"/>
    </row>
    <row r="125" spans="1:359" s="99" customFormat="1" x14ac:dyDescent="0.35">
      <c r="E125" s="367"/>
      <c r="F125" s="50"/>
      <c r="G125" s="640"/>
      <c r="H125" s="849"/>
      <c r="I125" s="849"/>
      <c r="J125" s="640"/>
      <c r="K125" s="640"/>
      <c r="L125" s="640"/>
      <c r="M125" s="640"/>
      <c r="N125" s="640"/>
      <c r="O125" s="640"/>
      <c r="P125" s="849"/>
      <c r="Q125" s="849"/>
      <c r="R125" s="849"/>
      <c r="S125" s="640"/>
      <c r="T125" s="640"/>
      <c r="U125" s="849"/>
      <c r="V125" s="640"/>
      <c r="W125" s="640"/>
      <c r="X125" s="640"/>
      <c r="Y125" s="640"/>
      <c r="Z125" s="640"/>
      <c r="AA125" s="640"/>
      <c r="AB125" s="848"/>
      <c r="AC125" s="640"/>
      <c r="AD125" s="284"/>
      <c r="AE125" s="284"/>
      <c r="AF125" s="640"/>
      <c r="AG125" s="640"/>
      <c r="AH125" s="640"/>
      <c r="AI125" s="284"/>
      <c r="AJ125" s="284"/>
      <c r="AK125" s="640"/>
      <c r="AL125" s="284"/>
      <c r="AM125" s="284"/>
      <c r="AN125" s="284"/>
      <c r="AO125" s="284"/>
      <c r="AP125" s="849"/>
      <c r="AQ125" s="284"/>
      <c r="AR125" s="284"/>
      <c r="AS125" s="284"/>
      <c r="AT125" s="284"/>
      <c r="AU125" s="284"/>
      <c r="AV125" s="284"/>
      <c r="AW125" s="110"/>
      <c r="AX125" s="640"/>
      <c r="AY125" s="284"/>
      <c r="AZ125" s="284"/>
      <c r="BA125" s="284"/>
      <c r="BB125" s="283"/>
      <c r="BC125" s="283"/>
      <c r="BD125" s="639"/>
      <c r="BE125" s="283"/>
      <c r="BF125" s="639"/>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284"/>
      <c r="CG125" s="110"/>
      <c r="CH125" s="110"/>
      <c r="CI125" s="110"/>
      <c r="CJ125" s="367"/>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c r="EA125" s="110"/>
      <c r="EB125" s="110"/>
      <c r="EC125" s="110"/>
      <c r="ED125" s="110"/>
      <c r="EE125" s="110"/>
      <c r="EF125" s="110"/>
      <c r="EG125" s="110"/>
      <c r="EH125" s="110"/>
      <c r="EI125" s="110"/>
      <c r="EJ125" s="110"/>
      <c r="EK125" s="110"/>
      <c r="EL125" s="110"/>
      <c r="EM125" s="110"/>
      <c r="EN125" s="110"/>
      <c r="EO125" s="110"/>
      <c r="EP125" s="110"/>
      <c r="EQ125" s="110"/>
      <c r="ER125" s="110"/>
      <c r="ES125" s="110"/>
      <c r="ET125" s="110"/>
      <c r="EU125" s="110"/>
      <c r="EV125" s="110"/>
      <c r="EW125" s="110"/>
      <c r="EX125" s="110"/>
      <c r="EY125" s="110"/>
      <c r="EZ125" s="110"/>
      <c r="FA125" s="110"/>
      <c r="FB125" s="110"/>
      <c r="FC125" s="110"/>
      <c r="FD125" s="110"/>
      <c r="FE125" s="110"/>
      <c r="FF125" s="110"/>
      <c r="FG125" s="110"/>
      <c r="FH125" s="110"/>
      <c r="FI125" s="110"/>
      <c r="FJ125" s="110"/>
      <c r="FK125" s="110"/>
      <c r="FL125" s="110"/>
      <c r="FM125" s="110"/>
      <c r="FN125" s="110"/>
      <c r="FO125" s="110"/>
      <c r="FP125" s="110"/>
      <c r="FQ125" s="110"/>
      <c r="FR125" s="110"/>
      <c r="FS125" s="110"/>
      <c r="FT125" s="110"/>
      <c r="FU125" s="110"/>
      <c r="FV125" s="110"/>
      <c r="FW125" s="110"/>
      <c r="FX125" s="110"/>
      <c r="FY125" s="110"/>
      <c r="FZ125" s="110"/>
      <c r="GA125" s="110"/>
      <c r="GB125" s="110"/>
      <c r="GC125" s="110"/>
      <c r="GD125" s="110"/>
      <c r="GE125" s="110"/>
      <c r="GF125" s="110"/>
      <c r="GG125" s="110"/>
      <c r="GH125" s="110"/>
      <c r="GI125" s="110"/>
      <c r="GJ125" s="110"/>
      <c r="GK125" s="110"/>
      <c r="GL125" s="110"/>
      <c r="GM125" s="110"/>
      <c r="GN125" s="110"/>
      <c r="GO125" s="110"/>
      <c r="GP125" s="110"/>
      <c r="GQ125" s="110"/>
      <c r="GR125" s="110"/>
      <c r="GS125" s="110"/>
      <c r="GT125" s="110"/>
      <c r="GU125" s="110"/>
      <c r="GV125" s="110"/>
      <c r="GW125" s="110"/>
      <c r="GX125" s="110"/>
      <c r="GY125" s="110"/>
      <c r="GZ125" s="110"/>
      <c r="HA125" s="110"/>
      <c r="HB125" s="110"/>
      <c r="HC125" s="110"/>
      <c r="HD125" s="110"/>
      <c r="HE125" s="110"/>
      <c r="HF125" s="110"/>
      <c r="HG125" s="110"/>
      <c r="HH125" s="110"/>
      <c r="HI125" s="110"/>
      <c r="HJ125" s="110"/>
      <c r="HK125" s="110"/>
      <c r="HL125" s="110"/>
      <c r="HM125" s="110"/>
      <c r="HN125" s="110"/>
      <c r="HO125" s="110"/>
      <c r="HP125" s="110"/>
      <c r="HQ125" s="110"/>
      <c r="HR125" s="110"/>
      <c r="HS125" s="110"/>
      <c r="HT125" s="110"/>
      <c r="HU125" s="110"/>
      <c r="HV125" s="110"/>
      <c r="HW125" s="110"/>
      <c r="HX125" s="110"/>
      <c r="HY125" s="110"/>
      <c r="HZ125" s="110"/>
      <c r="IA125" s="110"/>
      <c r="IB125" s="110"/>
      <c r="IC125" s="110"/>
      <c r="ID125" s="110"/>
      <c r="IE125" s="110"/>
      <c r="IF125" s="110"/>
      <c r="IG125" s="110"/>
      <c r="IH125" s="110"/>
      <c r="II125" s="110"/>
      <c r="IJ125" s="110"/>
      <c r="IK125" s="110"/>
      <c r="IL125" s="110"/>
      <c r="IM125" s="110"/>
      <c r="IN125" s="110"/>
      <c r="IO125" s="110"/>
      <c r="IP125" s="110"/>
      <c r="IQ125" s="110"/>
      <c r="IR125" s="110"/>
      <c r="IS125" s="110"/>
      <c r="IT125" s="110"/>
      <c r="IU125" s="110"/>
      <c r="IV125" s="110"/>
      <c r="IW125" s="110"/>
      <c r="IX125" s="110"/>
      <c r="IY125" s="110"/>
      <c r="IZ125" s="110"/>
      <c r="JA125" s="110"/>
      <c r="JB125" s="110"/>
      <c r="JC125" s="110"/>
      <c r="JD125" s="110"/>
      <c r="JE125" s="110"/>
      <c r="JF125" s="110"/>
      <c r="JG125" s="110"/>
      <c r="JH125" s="110"/>
      <c r="JI125" s="110"/>
      <c r="JJ125" s="110"/>
      <c r="JK125" s="110"/>
      <c r="JL125" s="110"/>
      <c r="JM125" s="110"/>
      <c r="JN125" s="110"/>
      <c r="JO125" s="110"/>
      <c r="JP125" s="110"/>
      <c r="JQ125" s="110"/>
      <c r="JR125" s="110"/>
      <c r="JS125" s="110"/>
      <c r="JT125" s="110"/>
      <c r="JU125" s="110"/>
      <c r="JV125" s="110"/>
      <c r="JW125" s="110"/>
      <c r="JX125" s="110"/>
      <c r="JY125" s="110"/>
      <c r="JZ125" s="110"/>
      <c r="KA125" s="110"/>
      <c r="KB125" s="110"/>
      <c r="KC125" s="110"/>
      <c r="KD125" s="110"/>
      <c r="KE125" s="110"/>
      <c r="KF125" s="110"/>
      <c r="KG125" s="110"/>
      <c r="KH125" s="110"/>
      <c r="KI125" s="110"/>
      <c r="KJ125" s="110"/>
      <c r="KK125" s="110"/>
      <c r="KL125" s="110"/>
      <c r="KM125" s="110"/>
      <c r="KN125" s="110"/>
      <c r="KO125" s="110"/>
      <c r="KP125" s="110"/>
      <c r="KQ125" s="110"/>
      <c r="KR125" s="110"/>
      <c r="KS125" s="110"/>
      <c r="KT125" s="110"/>
      <c r="KU125" s="110"/>
      <c r="KV125" s="110"/>
      <c r="KW125" s="110"/>
      <c r="KX125" s="110"/>
      <c r="KY125" s="110"/>
      <c r="KZ125" s="110"/>
      <c r="LA125" s="110"/>
      <c r="LB125" s="110"/>
      <c r="LC125" s="110"/>
      <c r="LD125" s="110"/>
      <c r="LE125" s="110"/>
      <c r="LF125" s="110"/>
      <c r="LG125" s="110"/>
      <c r="LH125" s="110"/>
      <c r="LI125" s="110"/>
      <c r="LJ125" s="110"/>
      <c r="LK125" s="110"/>
      <c r="LL125" s="110"/>
      <c r="LM125" s="110"/>
      <c r="LN125" s="110"/>
      <c r="LO125" s="110"/>
      <c r="LP125" s="110"/>
      <c r="LQ125" s="110"/>
      <c r="LR125" s="110"/>
      <c r="LS125" s="110"/>
      <c r="LT125" s="110"/>
      <c r="LU125" s="110"/>
      <c r="LV125" s="110"/>
      <c r="LW125" s="110"/>
      <c r="LX125" s="110"/>
      <c r="LY125" s="110"/>
      <c r="LZ125" s="110"/>
      <c r="MA125" s="110"/>
      <c r="MB125" s="110"/>
      <c r="MC125" s="110"/>
      <c r="MD125" s="110"/>
      <c r="ME125" s="110"/>
      <c r="MF125" s="110"/>
      <c r="MG125" s="110"/>
      <c r="MH125" s="110"/>
      <c r="MI125" s="110"/>
      <c r="MJ125" s="110"/>
      <c r="MK125" s="110"/>
      <c r="ML125" s="110"/>
      <c r="MM125" s="110"/>
      <c r="MN125" s="110"/>
      <c r="MO125" s="110"/>
      <c r="MP125" s="110"/>
      <c r="MT125" s="367"/>
      <c r="MU125" s="772"/>
    </row>
    <row r="126" spans="1:359" s="99" customFormat="1" x14ac:dyDescent="0.35">
      <c r="A126" s="280"/>
      <c r="B126" s="102"/>
      <c r="C126" s="102"/>
      <c r="D126" s="54"/>
      <c r="E126" s="110"/>
      <c r="F126" s="50"/>
      <c r="G126" s="640"/>
      <c r="H126" s="849"/>
      <c r="I126" s="849"/>
      <c r="J126" s="640"/>
      <c r="K126" s="640"/>
      <c r="L126" s="640"/>
      <c r="M126" s="640"/>
      <c r="N126" s="640"/>
      <c r="O126" s="640"/>
      <c r="P126" s="849"/>
      <c r="Q126" s="849"/>
      <c r="R126" s="849"/>
      <c r="S126" s="640"/>
      <c r="T126" s="640"/>
      <c r="U126" s="849"/>
      <c r="V126" s="640"/>
      <c r="W126" s="640"/>
      <c r="X126" s="640"/>
      <c r="Y126" s="640"/>
      <c r="Z126" s="640"/>
      <c r="AA126" s="640"/>
      <c r="AB126" s="848"/>
      <c r="AC126" s="640"/>
      <c r="AD126" s="284"/>
      <c r="AE126" s="284"/>
      <c r="AF126" s="640"/>
      <c r="AG126" s="640"/>
      <c r="AH126" s="640"/>
      <c r="AI126" s="284"/>
      <c r="AJ126" s="284"/>
      <c r="AK126" s="640"/>
      <c r="AL126" s="284"/>
      <c r="AM126" s="284"/>
      <c r="AN126" s="284"/>
      <c r="AO126" s="284"/>
      <c r="AP126" s="849"/>
      <c r="AQ126" s="284"/>
      <c r="AR126" s="284"/>
      <c r="AS126" s="284"/>
      <c r="AT126" s="284"/>
      <c r="AU126" s="284"/>
      <c r="AV126" s="284"/>
      <c r="AW126" s="110"/>
      <c r="AX126" s="640"/>
      <c r="AY126" s="284"/>
      <c r="AZ126" s="284"/>
      <c r="BA126" s="284"/>
      <c r="BB126" s="283"/>
      <c r="BC126" s="283"/>
      <c r="BD126" s="639"/>
      <c r="BE126" s="283"/>
      <c r="BF126" s="639"/>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284"/>
      <c r="CG126" s="110"/>
      <c r="CH126" s="110"/>
      <c r="CI126" s="110"/>
      <c r="CJ126" s="367"/>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c r="EA126" s="110"/>
      <c r="EB126" s="110"/>
      <c r="EC126" s="110"/>
      <c r="ED126" s="110"/>
      <c r="EE126" s="110"/>
      <c r="EF126" s="110"/>
      <c r="EG126" s="110"/>
      <c r="EH126" s="110"/>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0"/>
      <c r="FU126" s="110"/>
      <c r="FV126" s="110"/>
      <c r="FW126" s="110"/>
      <c r="FX126" s="110"/>
      <c r="FY126" s="110"/>
      <c r="FZ126" s="110"/>
      <c r="GA126" s="110"/>
      <c r="GB126" s="110"/>
      <c r="GC126" s="110"/>
      <c r="GD126" s="110"/>
      <c r="GE126" s="110"/>
      <c r="GF126" s="110"/>
      <c r="GG126" s="110"/>
      <c r="GH126" s="110"/>
      <c r="GI126" s="110"/>
      <c r="GJ126" s="110"/>
      <c r="GK126" s="110"/>
      <c r="GL126" s="110"/>
      <c r="GM126" s="110"/>
      <c r="GN126" s="110"/>
      <c r="GO126" s="110"/>
      <c r="GP126" s="110"/>
      <c r="GQ126" s="110"/>
      <c r="GR126" s="110"/>
      <c r="GS126" s="110"/>
      <c r="GT126" s="110"/>
      <c r="GU126" s="110"/>
      <c r="GV126" s="110"/>
      <c r="GW126" s="110"/>
      <c r="GX126" s="110"/>
      <c r="GY126" s="110"/>
      <c r="GZ126" s="110"/>
      <c r="HA126" s="110"/>
      <c r="HB126" s="110"/>
      <c r="HC126" s="110"/>
      <c r="HD126" s="110"/>
      <c r="HE126" s="110"/>
      <c r="HF126" s="110"/>
      <c r="HG126" s="110"/>
      <c r="HH126" s="110"/>
      <c r="HI126" s="110"/>
      <c r="HJ126" s="110"/>
      <c r="HK126" s="110"/>
      <c r="HL126" s="110"/>
      <c r="HM126" s="110"/>
      <c r="HN126" s="110"/>
      <c r="HO126" s="110"/>
      <c r="HP126" s="110"/>
      <c r="HQ126" s="110"/>
      <c r="HR126" s="110"/>
      <c r="HS126" s="110"/>
      <c r="HT126" s="110"/>
      <c r="HU126" s="110"/>
      <c r="HV126" s="110"/>
      <c r="HW126" s="110"/>
      <c r="HX126" s="110"/>
      <c r="HY126" s="110"/>
      <c r="HZ126" s="110"/>
      <c r="IA126" s="110"/>
      <c r="IB126" s="110"/>
      <c r="IC126" s="110"/>
      <c r="ID126" s="110"/>
      <c r="IE126" s="110"/>
      <c r="IF126" s="110"/>
      <c r="IG126" s="110"/>
      <c r="IH126" s="110"/>
      <c r="II126" s="110"/>
      <c r="IJ126" s="110"/>
      <c r="IK126" s="110"/>
      <c r="IL126" s="110"/>
      <c r="IM126" s="110"/>
      <c r="IN126" s="110"/>
      <c r="IO126" s="110"/>
      <c r="IP126" s="110"/>
      <c r="IQ126" s="110"/>
      <c r="IR126" s="110"/>
      <c r="IS126" s="110"/>
      <c r="IT126" s="110"/>
      <c r="IU126" s="110"/>
      <c r="IV126" s="110"/>
      <c r="IW126" s="110"/>
      <c r="IX126" s="110"/>
      <c r="IY126" s="110"/>
      <c r="IZ126" s="110"/>
      <c r="JA126" s="110"/>
      <c r="JB126" s="110"/>
      <c r="JC126" s="110"/>
      <c r="JD126" s="110"/>
      <c r="JE126" s="110"/>
      <c r="JF126" s="110"/>
      <c r="JG126" s="110"/>
      <c r="JH126" s="110"/>
      <c r="JI126" s="110"/>
      <c r="JJ126" s="110"/>
      <c r="JK126" s="110"/>
      <c r="JL126" s="110"/>
      <c r="JM126" s="110"/>
      <c r="JN126" s="110"/>
      <c r="JO126" s="110"/>
      <c r="JP126" s="110"/>
      <c r="JQ126" s="110"/>
      <c r="JR126" s="110"/>
      <c r="JS126" s="110"/>
      <c r="JT126" s="110"/>
      <c r="JU126" s="110"/>
      <c r="JV126" s="110"/>
      <c r="JW126" s="110"/>
      <c r="JX126" s="110"/>
      <c r="JY126" s="110"/>
      <c r="JZ126" s="110"/>
      <c r="KA126" s="110"/>
      <c r="KB126" s="110"/>
      <c r="KC126" s="110"/>
      <c r="KD126" s="110"/>
      <c r="KE126" s="110"/>
      <c r="KF126" s="110"/>
      <c r="KG126" s="110"/>
      <c r="KH126" s="110"/>
      <c r="KI126" s="110"/>
      <c r="KJ126" s="110"/>
      <c r="KK126" s="110"/>
      <c r="KL126" s="110"/>
      <c r="KM126" s="110"/>
      <c r="KN126" s="110"/>
      <c r="KO126" s="110"/>
      <c r="KP126" s="110"/>
      <c r="KQ126" s="110"/>
      <c r="KR126" s="110"/>
      <c r="KS126" s="110"/>
      <c r="KT126" s="110"/>
      <c r="KU126" s="110"/>
      <c r="KV126" s="110"/>
      <c r="KW126" s="110"/>
      <c r="KX126" s="110"/>
      <c r="KY126" s="110"/>
      <c r="KZ126" s="110"/>
      <c r="LA126" s="110"/>
      <c r="LB126" s="110"/>
      <c r="LC126" s="110"/>
      <c r="LD126" s="110"/>
      <c r="LE126" s="110"/>
      <c r="LF126" s="110"/>
      <c r="LG126" s="110"/>
      <c r="LH126" s="110"/>
      <c r="LI126" s="110"/>
      <c r="LJ126" s="110"/>
      <c r="LK126" s="110"/>
      <c r="LL126" s="110"/>
      <c r="LM126" s="110"/>
      <c r="LN126" s="110"/>
      <c r="LO126" s="110"/>
      <c r="LP126" s="110"/>
      <c r="LQ126" s="110"/>
      <c r="LR126" s="110"/>
      <c r="LS126" s="110"/>
      <c r="LT126" s="110"/>
      <c r="LU126" s="110"/>
      <c r="LV126" s="110"/>
      <c r="LW126" s="110"/>
      <c r="LX126" s="110"/>
      <c r="LY126" s="110"/>
      <c r="LZ126" s="110"/>
      <c r="MA126" s="110"/>
      <c r="MB126" s="110"/>
      <c r="MC126" s="110"/>
      <c r="MD126" s="110"/>
      <c r="ME126" s="110"/>
      <c r="MF126" s="110"/>
      <c r="MG126" s="110"/>
      <c r="MH126" s="110"/>
      <c r="MI126" s="110"/>
      <c r="MJ126" s="110"/>
      <c r="MK126" s="110"/>
      <c r="ML126" s="110"/>
      <c r="MM126" s="110"/>
      <c r="MN126" s="110"/>
      <c r="MO126" s="110"/>
      <c r="MP126" s="110"/>
      <c r="MT126" s="110"/>
      <c r="MU126" s="120"/>
    </row>
    <row r="127" spans="1:359" s="99" customFormat="1" x14ac:dyDescent="0.35">
      <c r="A127" s="280"/>
      <c r="B127" s="102"/>
      <c r="C127" s="102"/>
      <c r="D127" s="54"/>
      <c r="E127" s="110"/>
      <c r="F127" s="50"/>
      <c r="G127" s="640"/>
      <c r="H127" s="849"/>
      <c r="I127" s="849"/>
      <c r="J127" s="640"/>
      <c r="K127" s="640"/>
      <c r="L127" s="640"/>
      <c r="M127" s="640"/>
      <c r="N127" s="640"/>
      <c r="O127" s="640"/>
      <c r="P127" s="849"/>
      <c r="Q127" s="849"/>
      <c r="R127" s="849"/>
      <c r="S127" s="640"/>
      <c r="T127" s="640"/>
      <c r="U127" s="849"/>
      <c r="V127" s="640"/>
      <c r="W127" s="640"/>
      <c r="X127" s="640"/>
      <c r="Y127" s="640"/>
      <c r="Z127" s="640"/>
      <c r="AA127" s="640"/>
      <c r="AB127" s="848"/>
      <c r="AC127" s="640"/>
      <c r="AD127" s="284"/>
      <c r="AE127" s="284"/>
      <c r="AF127" s="640"/>
      <c r="AG127" s="640"/>
      <c r="AH127" s="640"/>
      <c r="AI127" s="284"/>
      <c r="AJ127" s="284"/>
      <c r="AK127" s="640"/>
      <c r="AL127" s="284"/>
      <c r="AM127" s="284"/>
      <c r="AN127" s="284"/>
      <c r="AO127" s="284"/>
      <c r="AP127" s="849"/>
      <c r="AQ127" s="284"/>
      <c r="AR127" s="284"/>
      <c r="AS127" s="284"/>
      <c r="AT127" s="284"/>
      <c r="AU127" s="284"/>
      <c r="AV127" s="284"/>
      <c r="AW127" s="110"/>
      <c r="AX127" s="640"/>
      <c r="AY127" s="284"/>
      <c r="AZ127" s="284"/>
      <c r="BA127" s="284"/>
      <c r="BB127" s="283"/>
      <c r="BC127" s="283"/>
      <c r="BD127" s="639"/>
      <c r="BE127" s="283"/>
      <c r="BF127" s="639"/>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284"/>
      <c r="CG127" s="110"/>
      <c r="CH127" s="110"/>
      <c r="CI127" s="110"/>
      <c r="CJ127" s="367"/>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c r="IU127" s="110"/>
      <c r="IV127" s="110"/>
      <c r="IW127" s="110"/>
      <c r="IX127" s="110"/>
      <c r="IY127" s="110"/>
      <c r="IZ127" s="110"/>
      <c r="JA127" s="110"/>
      <c r="JB127" s="110"/>
      <c r="JC127" s="110"/>
      <c r="JD127" s="110"/>
      <c r="JE127" s="110"/>
      <c r="JF127" s="110"/>
      <c r="JG127" s="110"/>
      <c r="JH127" s="110"/>
      <c r="JI127" s="110"/>
      <c r="JJ127" s="110"/>
      <c r="JK127" s="110"/>
      <c r="JL127" s="110"/>
      <c r="JM127" s="110"/>
      <c r="JN127" s="110"/>
      <c r="JO127" s="110"/>
      <c r="JP127" s="110"/>
      <c r="JQ127" s="110"/>
      <c r="JR127" s="110"/>
      <c r="JS127" s="110"/>
      <c r="JT127" s="110"/>
      <c r="JU127" s="110"/>
      <c r="JV127" s="110"/>
      <c r="JW127" s="110"/>
      <c r="JX127" s="110"/>
      <c r="JY127" s="110"/>
      <c r="JZ127" s="110"/>
      <c r="KA127" s="110"/>
      <c r="KB127" s="110"/>
      <c r="KC127" s="110"/>
      <c r="KD127" s="110"/>
      <c r="KE127" s="110"/>
      <c r="KF127" s="110"/>
      <c r="KG127" s="110"/>
      <c r="KH127" s="110"/>
      <c r="KI127" s="110"/>
      <c r="KJ127" s="110"/>
      <c r="KK127" s="110"/>
      <c r="KL127" s="110"/>
      <c r="KM127" s="110"/>
      <c r="KN127" s="110"/>
      <c r="KO127" s="110"/>
      <c r="KP127" s="110"/>
      <c r="KQ127" s="110"/>
      <c r="KR127" s="110"/>
      <c r="KS127" s="110"/>
      <c r="KT127" s="110"/>
      <c r="KU127" s="110"/>
      <c r="KV127" s="110"/>
      <c r="KW127" s="110"/>
      <c r="KX127" s="110"/>
      <c r="KY127" s="110"/>
      <c r="KZ127" s="110"/>
      <c r="LA127" s="110"/>
      <c r="LB127" s="110"/>
      <c r="LC127" s="110"/>
      <c r="LD127" s="110"/>
      <c r="LE127" s="110"/>
      <c r="LF127" s="110"/>
      <c r="LG127" s="110"/>
      <c r="LH127" s="110"/>
      <c r="LI127" s="110"/>
      <c r="LJ127" s="110"/>
      <c r="LK127" s="110"/>
      <c r="LL127" s="110"/>
      <c r="LM127" s="110"/>
      <c r="LN127" s="110"/>
      <c r="LO127" s="110"/>
      <c r="LP127" s="110"/>
      <c r="LQ127" s="110"/>
      <c r="LR127" s="110"/>
      <c r="LS127" s="110"/>
      <c r="LT127" s="110"/>
      <c r="LU127" s="110"/>
      <c r="LV127" s="110"/>
      <c r="LW127" s="110"/>
      <c r="LX127" s="110"/>
      <c r="LY127" s="110"/>
      <c r="LZ127" s="110"/>
      <c r="MA127" s="110"/>
      <c r="MB127" s="110"/>
      <c r="MC127" s="110"/>
      <c r="MD127" s="110"/>
      <c r="ME127" s="110"/>
      <c r="MF127" s="110"/>
      <c r="MG127" s="110"/>
      <c r="MH127" s="110"/>
      <c r="MI127" s="110"/>
      <c r="MJ127" s="110"/>
      <c r="MK127" s="110"/>
      <c r="ML127" s="110"/>
      <c r="MM127" s="110"/>
      <c r="MN127" s="110"/>
      <c r="MO127" s="110"/>
      <c r="MP127" s="110"/>
      <c r="MT127" s="110"/>
      <c r="MU127" s="120"/>
    </row>
    <row r="128" spans="1:359" s="99" customFormat="1" x14ac:dyDescent="0.35">
      <c r="A128" s="280"/>
      <c r="B128" s="102"/>
      <c r="C128" s="102"/>
      <c r="D128" s="54"/>
      <c r="E128" s="110"/>
      <c r="F128" s="50"/>
      <c r="G128" s="640"/>
      <c r="H128" s="849"/>
      <c r="I128" s="849"/>
      <c r="J128" s="640"/>
      <c r="K128" s="640"/>
      <c r="L128" s="640"/>
      <c r="M128" s="640"/>
      <c r="N128" s="640"/>
      <c r="O128" s="640"/>
      <c r="P128" s="849"/>
      <c r="Q128" s="849"/>
      <c r="R128" s="849"/>
      <c r="S128" s="640"/>
      <c r="T128" s="640"/>
      <c r="U128" s="849"/>
      <c r="V128" s="640"/>
      <c r="W128" s="640"/>
      <c r="X128" s="640"/>
      <c r="Y128" s="640"/>
      <c r="Z128" s="640"/>
      <c r="AA128" s="640"/>
      <c r="AB128" s="848"/>
      <c r="AC128" s="640"/>
      <c r="AD128" s="284"/>
      <c r="AE128" s="284"/>
      <c r="AF128" s="640"/>
      <c r="AG128" s="640"/>
      <c r="AH128" s="640"/>
      <c r="AI128" s="284"/>
      <c r="AJ128" s="284"/>
      <c r="AK128" s="640"/>
      <c r="AL128" s="284"/>
      <c r="AM128" s="284"/>
      <c r="AN128" s="284"/>
      <c r="AO128" s="284"/>
      <c r="AP128" s="849"/>
      <c r="AQ128" s="284"/>
      <c r="AR128" s="284"/>
      <c r="AS128" s="284"/>
      <c r="AT128" s="284"/>
      <c r="AU128" s="284"/>
      <c r="AV128" s="284"/>
      <c r="AW128" s="110"/>
      <c r="AX128" s="640"/>
      <c r="AY128" s="284"/>
      <c r="AZ128" s="284"/>
      <c r="BA128" s="284"/>
      <c r="BB128" s="283"/>
      <c r="BC128" s="283"/>
      <c r="BD128" s="639"/>
      <c r="BE128" s="283"/>
      <c r="BF128" s="639"/>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284"/>
      <c r="CG128" s="110"/>
      <c r="CH128" s="110"/>
      <c r="CI128" s="110"/>
      <c r="CJ128" s="367"/>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c r="IU128" s="110"/>
      <c r="IV128" s="110"/>
      <c r="IW128" s="110"/>
      <c r="IX128" s="110"/>
      <c r="IY128" s="110"/>
      <c r="IZ128" s="110"/>
      <c r="JA128" s="110"/>
      <c r="JB128" s="110"/>
      <c r="JC128" s="110"/>
      <c r="JD128" s="110"/>
      <c r="JE128" s="110"/>
      <c r="JF128" s="110"/>
      <c r="JG128" s="110"/>
      <c r="JH128" s="110"/>
      <c r="JI128" s="110"/>
      <c r="JJ128" s="110"/>
      <c r="JK128" s="110"/>
      <c r="JL128" s="110"/>
      <c r="JM128" s="110"/>
      <c r="JN128" s="110"/>
      <c r="JO128" s="110"/>
      <c r="JP128" s="110"/>
      <c r="JQ128" s="110"/>
      <c r="JR128" s="110"/>
      <c r="JS128" s="110"/>
      <c r="JT128" s="110"/>
      <c r="JU128" s="110"/>
      <c r="JV128" s="110"/>
      <c r="JW128" s="110"/>
      <c r="JX128" s="110"/>
      <c r="JY128" s="110"/>
      <c r="JZ128" s="110"/>
      <c r="KA128" s="110"/>
      <c r="KB128" s="110"/>
      <c r="KC128" s="110"/>
      <c r="KD128" s="110"/>
      <c r="KE128" s="110"/>
      <c r="KF128" s="110"/>
      <c r="KG128" s="110"/>
      <c r="KH128" s="110"/>
      <c r="KI128" s="110"/>
      <c r="KJ128" s="110"/>
      <c r="KK128" s="110"/>
      <c r="KL128" s="110"/>
      <c r="KM128" s="110"/>
      <c r="KN128" s="110"/>
      <c r="KO128" s="110"/>
      <c r="KP128" s="110"/>
      <c r="KQ128" s="110"/>
      <c r="KR128" s="110"/>
      <c r="KS128" s="110"/>
      <c r="KT128" s="110"/>
      <c r="KU128" s="110"/>
      <c r="KV128" s="110"/>
      <c r="KW128" s="110"/>
      <c r="KX128" s="110"/>
      <c r="KY128" s="110"/>
      <c r="KZ128" s="110"/>
      <c r="LA128" s="110"/>
      <c r="LB128" s="110"/>
      <c r="LC128" s="110"/>
      <c r="LD128" s="110"/>
      <c r="LE128" s="110"/>
      <c r="LF128" s="110"/>
      <c r="LG128" s="110"/>
      <c r="LH128" s="110"/>
      <c r="LI128" s="110"/>
      <c r="LJ128" s="110"/>
      <c r="LK128" s="110"/>
      <c r="LL128" s="110"/>
      <c r="LM128" s="110"/>
      <c r="LN128" s="110"/>
      <c r="LO128" s="110"/>
      <c r="LP128" s="110"/>
      <c r="LQ128" s="110"/>
      <c r="LR128" s="110"/>
      <c r="LS128" s="110"/>
      <c r="LT128" s="110"/>
      <c r="LU128" s="110"/>
      <c r="LV128" s="110"/>
      <c r="LW128" s="110"/>
      <c r="LX128" s="110"/>
      <c r="LY128" s="110"/>
      <c r="LZ128" s="110"/>
      <c r="MA128" s="110"/>
      <c r="MB128" s="110"/>
      <c r="MC128" s="110"/>
      <c r="MD128" s="110"/>
      <c r="ME128" s="110"/>
      <c r="MF128" s="110"/>
      <c r="MG128" s="110"/>
      <c r="MH128" s="110"/>
      <c r="MI128" s="110"/>
      <c r="MJ128" s="110"/>
      <c r="MK128" s="110"/>
      <c r="ML128" s="110"/>
      <c r="MM128" s="110"/>
      <c r="MN128" s="110"/>
      <c r="MO128" s="110"/>
      <c r="MP128" s="110"/>
      <c r="MT128" s="110"/>
      <c r="MU128" s="120"/>
    </row>
    <row r="129" spans="1:359" s="99" customFormat="1" x14ac:dyDescent="0.35">
      <c r="A129" s="280"/>
      <c r="B129" s="102"/>
      <c r="C129" s="102"/>
      <c r="D129" s="54"/>
      <c r="E129" s="110"/>
      <c r="F129" s="50"/>
      <c r="G129" s="640"/>
      <c r="H129" s="849"/>
      <c r="I129" s="849"/>
      <c r="J129" s="640"/>
      <c r="K129" s="640"/>
      <c r="L129" s="640"/>
      <c r="M129" s="640"/>
      <c r="N129" s="640"/>
      <c r="O129" s="640"/>
      <c r="P129" s="849"/>
      <c r="Q129" s="849"/>
      <c r="R129" s="849"/>
      <c r="S129" s="640"/>
      <c r="T129" s="640"/>
      <c r="U129" s="849"/>
      <c r="V129" s="640"/>
      <c r="W129" s="640"/>
      <c r="X129" s="640"/>
      <c r="Y129" s="640"/>
      <c r="Z129" s="640"/>
      <c r="AA129" s="640"/>
      <c r="AB129" s="848"/>
      <c r="AC129" s="640"/>
      <c r="AD129" s="284"/>
      <c r="AE129" s="284"/>
      <c r="AF129" s="640"/>
      <c r="AG129" s="640"/>
      <c r="AH129" s="640"/>
      <c r="AI129" s="284"/>
      <c r="AJ129" s="284"/>
      <c r="AK129" s="640"/>
      <c r="AL129" s="284"/>
      <c r="AM129" s="284"/>
      <c r="AN129" s="284"/>
      <c r="AO129" s="284"/>
      <c r="AP129" s="849"/>
      <c r="AQ129" s="284"/>
      <c r="AR129" s="284"/>
      <c r="AS129" s="284"/>
      <c r="AT129" s="284"/>
      <c r="AU129" s="284"/>
      <c r="AV129" s="284"/>
      <c r="AW129" s="110"/>
      <c r="AX129" s="640"/>
      <c r="AY129" s="284"/>
      <c r="AZ129" s="284"/>
      <c r="BA129" s="284"/>
      <c r="BB129" s="283"/>
      <c r="BC129" s="283"/>
      <c r="BD129" s="639"/>
      <c r="BE129" s="283"/>
      <c r="BF129" s="639"/>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284"/>
      <c r="CG129" s="110"/>
      <c r="CH129" s="110"/>
      <c r="CI129" s="110"/>
      <c r="CJ129" s="367"/>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c r="EA129" s="110"/>
      <c r="EB129" s="110"/>
      <c r="EC129" s="110"/>
      <c r="ED129" s="110"/>
      <c r="EE129" s="110"/>
      <c r="EF129" s="110"/>
      <c r="EG129" s="110"/>
      <c r="EH129" s="110"/>
      <c r="EI129" s="110"/>
      <c r="EJ129" s="110"/>
      <c r="EK129" s="110"/>
      <c r="EL129" s="110"/>
      <c r="EM129" s="110"/>
      <c r="EN129" s="110"/>
      <c r="EO129" s="110"/>
      <c r="EP129" s="110"/>
      <c r="EQ129" s="110"/>
      <c r="ER129" s="110"/>
      <c r="ES129" s="110"/>
      <c r="ET129" s="110"/>
      <c r="EU129" s="110"/>
      <c r="EV129" s="110"/>
      <c r="EW129" s="110"/>
      <c r="EX129" s="110"/>
      <c r="EY129" s="110"/>
      <c r="EZ129" s="110"/>
      <c r="FA129" s="110"/>
      <c r="FB129" s="110"/>
      <c r="FC129" s="110"/>
      <c r="FD129" s="110"/>
      <c r="FE129" s="110"/>
      <c r="FF129" s="110"/>
      <c r="FG129" s="110"/>
      <c r="FH129" s="110"/>
      <c r="FI129" s="110"/>
      <c r="FJ129" s="110"/>
      <c r="FK129" s="110"/>
      <c r="FL129" s="110"/>
      <c r="FM129" s="110"/>
      <c r="FN129" s="110"/>
      <c r="FO129" s="110"/>
      <c r="FP129" s="110"/>
      <c r="FQ129" s="110"/>
      <c r="FR129" s="110"/>
      <c r="FS129" s="110"/>
      <c r="FT129" s="110"/>
      <c r="FU129" s="110"/>
      <c r="FV129" s="110"/>
      <c r="FW129" s="110"/>
      <c r="FX129" s="110"/>
      <c r="FY129" s="110"/>
      <c r="FZ129" s="110"/>
      <c r="GA129" s="110"/>
      <c r="GB129" s="110"/>
      <c r="GC129" s="110"/>
      <c r="GD129" s="110"/>
      <c r="GE129" s="110"/>
      <c r="GF129" s="110"/>
      <c r="GG129" s="110"/>
      <c r="GH129" s="110"/>
      <c r="GI129" s="110"/>
      <c r="GJ129" s="110"/>
      <c r="GK129" s="110"/>
      <c r="GL129" s="110"/>
      <c r="GM129" s="110"/>
      <c r="GN129" s="110"/>
      <c r="GO129" s="110"/>
      <c r="GP129" s="110"/>
      <c r="GQ129" s="110"/>
      <c r="GR129" s="110"/>
      <c r="GS129" s="110"/>
      <c r="GT129" s="110"/>
      <c r="GU129" s="110"/>
      <c r="GV129" s="110"/>
      <c r="GW129" s="110"/>
      <c r="GX129" s="110"/>
      <c r="GY129" s="110"/>
      <c r="GZ129" s="110"/>
      <c r="HA129" s="110"/>
      <c r="HB129" s="110"/>
      <c r="HC129" s="110"/>
      <c r="HD129" s="110"/>
      <c r="HE129" s="110"/>
      <c r="HF129" s="110"/>
      <c r="HG129" s="110"/>
      <c r="HH129" s="110"/>
      <c r="HI129" s="110"/>
      <c r="HJ129" s="110"/>
      <c r="HK129" s="110"/>
      <c r="HL129" s="110"/>
      <c r="HM129" s="110"/>
      <c r="HN129" s="110"/>
      <c r="HO129" s="110"/>
      <c r="HP129" s="110"/>
      <c r="HQ129" s="110"/>
      <c r="HR129" s="110"/>
      <c r="HS129" s="110"/>
      <c r="HT129" s="110"/>
      <c r="HU129" s="110"/>
      <c r="HV129" s="110"/>
      <c r="HW129" s="110"/>
      <c r="HX129" s="110"/>
      <c r="HY129" s="110"/>
      <c r="HZ129" s="110"/>
      <c r="IA129" s="110"/>
      <c r="IB129" s="110"/>
      <c r="IC129" s="110"/>
      <c r="ID129" s="110"/>
      <c r="IE129" s="110"/>
      <c r="IF129" s="110"/>
      <c r="IG129" s="110"/>
      <c r="IH129" s="110"/>
      <c r="II129" s="110"/>
      <c r="IJ129" s="110"/>
      <c r="IK129" s="110"/>
      <c r="IL129" s="110"/>
      <c r="IM129" s="110"/>
      <c r="IN129" s="110"/>
      <c r="IO129" s="110"/>
      <c r="IP129" s="110"/>
      <c r="IQ129" s="110"/>
      <c r="IR129" s="110"/>
      <c r="IS129" s="110"/>
      <c r="IT129" s="110"/>
      <c r="IU129" s="110"/>
      <c r="IV129" s="110"/>
      <c r="IW129" s="110"/>
      <c r="IX129" s="110"/>
      <c r="IY129" s="110"/>
      <c r="IZ129" s="110"/>
      <c r="JA129" s="110"/>
      <c r="JB129" s="110"/>
      <c r="JC129" s="110"/>
      <c r="JD129" s="110"/>
      <c r="JE129" s="110"/>
      <c r="JF129" s="110"/>
      <c r="JG129" s="110"/>
      <c r="JH129" s="110"/>
      <c r="JI129" s="110"/>
      <c r="JJ129" s="110"/>
      <c r="JK129" s="110"/>
      <c r="JL129" s="110"/>
      <c r="JM129" s="110"/>
      <c r="JN129" s="110"/>
      <c r="JO129" s="110"/>
      <c r="JP129" s="110"/>
      <c r="JQ129" s="110"/>
      <c r="JR129" s="110"/>
      <c r="JS129" s="110"/>
      <c r="JT129" s="110"/>
      <c r="JU129" s="110"/>
      <c r="JV129" s="110"/>
      <c r="JW129" s="110"/>
      <c r="JX129" s="110"/>
      <c r="JY129" s="110"/>
      <c r="JZ129" s="110"/>
      <c r="KA129" s="110"/>
      <c r="KB129" s="110"/>
      <c r="KC129" s="110"/>
      <c r="KD129" s="110"/>
      <c r="KE129" s="110"/>
      <c r="KF129" s="110"/>
      <c r="KG129" s="110"/>
      <c r="KH129" s="110"/>
      <c r="KI129" s="110"/>
      <c r="KJ129" s="110"/>
      <c r="KK129" s="110"/>
      <c r="KL129" s="110"/>
      <c r="KM129" s="110"/>
      <c r="KN129" s="110"/>
      <c r="KO129" s="110"/>
      <c r="KP129" s="110"/>
      <c r="KQ129" s="110"/>
      <c r="KR129" s="110"/>
      <c r="KS129" s="110"/>
      <c r="KT129" s="110"/>
      <c r="KU129" s="110"/>
      <c r="KV129" s="110"/>
      <c r="KW129" s="110"/>
      <c r="KX129" s="110"/>
      <c r="KY129" s="110"/>
      <c r="KZ129" s="110"/>
      <c r="LA129" s="110"/>
      <c r="LB129" s="110"/>
      <c r="LC129" s="110"/>
      <c r="LD129" s="110"/>
      <c r="LE129" s="110"/>
      <c r="LF129" s="110"/>
      <c r="LG129" s="110"/>
      <c r="LH129" s="110"/>
      <c r="LI129" s="110"/>
      <c r="LJ129" s="110"/>
      <c r="LK129" s="110"/>
      <c r="LL129" s="110"/>
      <c r="LM129" s="110"/>
      <c r="LN129" s="110"/>
      <c r="LO129" s="110"/>
      <c r="LP129" s="110"/>
      <c r="LQ129" s="110"/>
      <c r="LR129" s="110"/>
      <c r="LS129" s="110"/>
      <c r="LT129" s="110"/>
      <c r="LU129" s="110"/>
      <c r="LV129" s="110"/>
      <c r="LW129" s="110"/>
      <c r="LX129" s="110"/>
      <c r="LY129" s="110"/>
      <c r="LZ129" s="110"/>
      <c r="MA129" s="110"/>
      <c r="MB129" s="110"/>
      <c r="MC129" s="110"/>
      <c r="MD129" s="110"/>
      <c r="ME129" s="110"/>
      <c r="MF129" s="110"/>
      <c r="MG129" s="110"/>
      <c r="MH129" s="110"/>
      <c r="MI129" s="110"/>
      <c r="MJ129" s="110"/>
      <c r="MK129" s="110"/>
      <c r="ML129" s="110"/>
      <c r="MM129" s="110"/>
      <c r="MN129" s="110"/>
      <c r="MO129" s="110"/>
      <c r="MP129" s="110"/>
      <c r="MT129" s="110"/>
      <c r="MU129" s="120"/>
    </row>
    <row r="130" spans="1:359" s="99" customFormat="1" x14ac:dyDescent="0.35">
      <c r="A130" s="280"/>
      <c r="B130" s="102"/>
      <c r="C130" s="102"/>
      <c r="D130" s="54"/>
      <c r="E130" s="110"/>
      <c r="F130" s="50"/>
      <c r="G130" s="640"/>
      <c r="H130" s="849"/>
      <c r="I130" s="849"/>
      <c r="J130" s="640"/>
      <c r="K130" s="640"/>
      <c r="L130" s="640"/>
      <c r="M130" s="640"/>
      <c r="N130" s="640"/>
      <c r="O130" s="640"/>
      <c r="P130" s="849"/>
      <c r="Q130" s="849"/>
      <c r="R130" s="849"/>
      <c r="S130" s="640"/>
      <c r="T130" s="640"/>
      <c r="U130" s="849"/>
      <c r="V130" s="640"/>
      <c r="W130" s="640"/>
      <c r="X130" s="640"/>
      <c r="Y130" s="640"/>
      <c r="Z130" s="640"/>
      <c r="AA130" s="640"/>
      <c r="AB130" s="848"/>
      <c r="AC130" s="640"/>
      <c r="AD130" s="284"/>
      <c r="AE130" s="284"/>
      <c r="AF130" s="640"/>
      <c r="AG130" s="640"/>
      <c r="AH130" s="640"/>
      <c r="AI130" s="284"/>
      <c r="AJ130" s="284"/>
      <c r="AK130" s="640"/>
      <c r="AL130" s="284"/>
      <c r="AM130" s="284"/>
      <c r="AN130" s="284"/>
      <c r="AO130" s="284"/>
      <c r="AP130" s="849"/>
      <c r="AQ130" s="284"/>
      <c r="AR130" s="284"/>
      <c r="AS130" s="284"/>
      <c r="AT130" s="284"/>
      <c r="AU130" s="284"/>
      <c r="AV130" s="284"/>
      <c r="AW130" s="110"/>
      <c r="AX130" s="640"/>
      <c r="AY130" s="284"/>
      <c r="AZ130" s="284"/>
      <c r="BA130" s="284"/>
      <c r="BB130" s="283"/>
      <c r="BC130" s="283"/>
      <c r="BD130" s="639"/>
      <c r="BE130" s="283"/>
      <c r="BF130" s="639"/>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284"/>
      <c r="CG130" s="110"/>
      <c r="CH130" s="110"/>
      <c r="CI130" s="110"/>
      <c r="CJ130" s="367"/>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c r="EA130" s="110"/>
      <c r="EB130" s="110"/>
      <c r="EC130" s="110"/>
      <c r="ED130" s="110"/>
      <c r="EE130" s="110"/>
      <c r="EF130" s="110"/>
      <c r="EG130" s="110"/>
      <c r="EH130" s="110"/>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0"/>
      <c r="FU130" s="110"/>
      <c r="FV130" s="110"/>
      <c r="FW130" s="110"/>
      <c r="FX130" s="110"/>
      <c r="FY130" s="110"/>
      <c r="FZ130" s="110"/>
      <c r="GA130" s="110"/>
      <c r="GB130" s="110"/>
      <c r="GC130" s="110"/>
      <c r="GD130" s="110"/>
      <c r="GE130" s="110"/>
      <c r="GF130" s="110"/>
      <c r="GG130" s="110"/>
      <c r="GH130" s="110"/>
      <c r="GI130" s="110"/>
      <c r="GJ130" s="110"/>
      <c r="GK130" s="110"/>
      <c r="GL130" s="110"/>
      <c r="GM130" s="110"/>
      <c r="GN130" s="110"/>
      <c r="GO130" s="110"/>
      <c r="GP130" s="110"/>
      <c r="GQ130" s="110"/>
      <c r="GR130" s="110"/>
      <c r="GS130" s="110"/>
      <c r="GT130" s="110"/>
      <c r="GU130" s="110"/>
      <c r="GV130" s="110"/>
      <c r="GW130" s="110"/>
      <c r="GX130" s="110"/>
      <c r="GY130" s="110"/>
      <c r="GZ130" s="110"/>
      <c r="HA130" s="110"/>
      <c r="HB130" s="110"/>
      <c r="HC130" s="110"/>
      <c r="HD130" s="110"/>
      <c r="HE130" s="110"/>
      <c r="HF130" s="110"/>
      <c r="HG130" s="110"/>
      <c r="HH130" s="110"/>
      <c r="HI130" s="110"/>
      <c r="HJ130" s="110"/>
      <c r="HK130" s="110"/>
      <c r="HL130" s="110"/>
      <c r="HM130" s="110"/>
      <c r="HN130" s="110"/>
      <c r="HO130" s="110"/>
      <c r="HP130" s="110"/>
      <c r="HQ130" s="110"/>
      <c r="HR130" s="110"/>
      <c r="HS130" s="110"/>
      <c r="HT130" s="110"/>
      <c r="HU130" s="110"/>
      <c r="HV130" s="110"/>
      <c r="HW130" s="110"/>
      <c r="HX130" s="110"/>
      <c r="HY130" s="110"/>
      <c r="HZ130" s="110"/>
      <c r="IA130" s="110"/>
      <c r="IB130" s="110"/>
      <c r="IC130" s="110"/>
      <c r="ID130" s="110"/>
      <c r="IE130" s="110"/>
      <c r="IF130" s="110"/>
      <c r="IG130" s="110"/>
      <c r="IH130" s="110"/>
      <c r="II130" s="110"/>
      <c r="IJ130" s="110"/>
      <c r="IK130" s="110"/>
      <c r="IL130" s="110"/>
      <c r="IM130" s="110"/>
      <c r="IN130" s="110"/>
      <c r="IO130" s="110"/>
      <c r="IP130" s="110"/>
      <c r="IQ130" s="110"/>
      <c r="IR130" s="110"/>
      <c r="IS130" s="110"/>
      <c r="IT130" s="110"/>
      <c r="IU130" s="110"/>
      <c r="IV130" s="110"/>
      <c r="IW130" s="110"/>
      <c r="IX130" s="110"/>
      <c r="IY130" s="110"/>
      <c r="IZ130" s="110"/>
      <c r="JA130" s="110"/>
      <c r="JB130" s="110"/>
      <c r="JC130" s="110"/>
      <c r="JD130" s="110"/>
      <c r="JE130" s="110"/>
      <c r="JF130" s="110"/>
      <c r="JG130" s="110"/>
      <c r="JH130" s="110"/>
      <c r="JI130" s="110"/>
      <c r="JJ130" s="110"/>
      <c r="JK130" s="110"/>
      <c r="JL130" s="110"/>
      <c r="JM130" s="110"/>
      <c r="JN130" s="110"/>
      <c r="JO130" s="110"/>
      <c r="JP130" s="110"/>
      <c r="JQ130" s="110"/>
      <c r="JR130" s="110"/>
      <c r="JS130" s="110"/>
      <c r="JT130" s="110"/>
      <c r="JU130" s="110"/>
      <c r="JV130" s="110"/>
      <c r="JW130" s="110"/>
      <c r="JX130" s="110"/>
      <c r="JY130" s="110"/>
      <c r="JZ130" s="110"/>
      <c r="KA130" s="110"/>
      <c r="KB130" s="110"/>
      <c r="KC130" s="110"/>
      <c r="KD130" s="110"/>
      <c r="KE130" s="110"/>
      <c r="KF130" s="110"/>
      <c r="KG130" s="110"/>
      <c r="KH130" s="110"/>
      <c r="KI130" s="110"/>
      <c r="KJ130" s="110"/>
      <c r="KK130" s="110"/>
      <c r="KL130" s="110"/>
      <c r="KM130" s="110"/>
      <c r="KN130" s="110"/>
      <c r="KO130" s="110"/>
      <c r="KP130" s="110"/>
      <c r="KQ130" s="110"/>
      <c r="KR130" s="110"/>
      <c r="KS130" s="110"/>
      <c r="KT130" s="110"/>
      <c r="KU130" s="110"/>
      <c r="KV130" s="110"/>
      <c r="KW130" s="110"/>
      <c r="KX130" s="110"/>
      <c r="KY130" s="110"/>
      <c r="KZ130" s="110"/>
      <c r="LA130" s="110"/>
      <c r="LB130" s="110"/>
      <c r="LC130" s="110"/>
      <c r="LD130" s="110"/>
      <c r="LE130" s="110"/>
      <c r="LF130" s="110"/>
      <c r="LG130" s="110"/>
      <c r="LH130" s="110"/>
      <c r="LI130" s="110"/>
      <c r="LJ130" s="110"/>
      <c r="LK130" s="110"/>
      <c r="LL130" s="110"/>
      <c r="LM130" s="110"/>
      <c r="LN130" s="110"/>
      <c r="LO130" s="110"/>
      <c r="LP130" s="110"/>
      <c r="LQ130" s="110"/>
      <c r="LR130" s="110"/>
      <c r="LS130" s="110"/>
      <c r="LT130" s="110"/>
      <c r="LU130" s="110"/>
      <c r="LV130" s="110"/>
      <c r="LW130" s="110"/>
      <c r="LX130" s="110"/>
      <c r="LY130" s="110"/>
      <c r="LZ130" s="110"/>
      <c r="MA130" s="110"/>
      <c r="MB130" s="110"/>
      <c r="MC130" s="110"/>
      <c r="MD130" s="110"/>
      <c r="ME130" s="110"/>
      <c r="MF130" s="110"/>
      <c r="MG130" s="110"/>
      <c r="MH130" s="110"/>
      <c r="MI130" s="110"/>
      <c r="MJ130" s="110"/>
      <c r="MK130" s="110"/>
      <c r="ML130" s="110"/>
      <c r="MM130" s="110"/>
      <c r="MN130" s="110"/>
      <c r="MO130" s="110"/>
      <c r="MP130" s="110"/>
      <c r="MT130" s="110"/>
      <c r="MU130" s="120"/>
    </row>
    <row r="131" spans="1:359" s="99" customFormat="1" x14ac:dyDescent="0.35">
      <c r="A131" s="280"/>
      <c r="B131" s="102"/>
      <c r="C131" s="102"/>
      <c r="D131" s="54"/>
      <c r="E131" s="110"/>
      <c r="F131" s="50"/>
      <c r="G131" s="640"/>
      <c r="H131" s="849"/>
      <c r="I131" s="849"/>
      <c r="J131" s="640"/>
      <c r="K131" s="640"/>
      <c r="L131" s="640"/>
      <c r="M131" s="640"/>
      <c r="N131" s="640"/>
      <c r="O131" s="640"/>
      <c r="P131" s="849"/>
      <c r="Q131" s="849"/>
      <c r="R131" s="849"/>
      <c r="S131" s="640"/>
      <c r="T131" s="640"/>
      <c r="U131" s="849"/>
      <c r="V131" s="640"/>
      <c r="W131" s="640"/>
      <c r="X131" s="640"/>
      <c r="Y131" s="640"/>
      <c r="Z131" s="640"/>
      <c r="AA131" s="640"/>
      <c r="AB131" s="848"/>
      <c r="AC131" s="640"/>
      <c r="AD131" s="284"/>
      <c r="AE131" s="284"/>
      <c r="AF131" s="640"/>
      <c r="AG131" s="640"/>
      <c r="AH131" s="640"/>
      <c r="AI131" s="284"/>
      <c r="AJ131" s="284"/>
      <c r="AK131" s="640"/>
      <c r="AL131" s="284"/>
      <c r="AM131" s="284"/>
      <c r="AN131" s="284"/>
      <c r="AO131" s="284"/>
      <c r="AP131" s="849"/>
      <c r="AQ131" s="284"/>
      <c r="AR131" s="284"/>
      <c r="AS131" s="284"/>
      <c r="AT131" s="284"/>
      <c r="AU131" s="284"/>
      <c r="AV131" s="284"/>
      <c r="AW131" s="110"/>
      <c r="AX131" s="640"/>
      <c r="AY131" s="284"/>
      <c r="AZ131" s="284"/>
      <c r="BA131" s="284"/>
      <c r="BB131" s="283"/>
      <c r="BC131" s="283"/>
      <c r="BD131" s="639"/>
      <c r="BE131" s="283"/>
      <c r="BF131" s="639"/>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284"/>
      <c r="CG131" s="110"/>
      <c r="CH131" s="110"/>
      <c r="CI131" s="110"/>
      <c r="CJ131" s="367"/>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c r="IU131" s="110"/>
      <c r="IV131" s="110"/>
      <c r="IW131" s="110"/>
      <c r="IX131" s="110"/>
      <c r="IY131" s="110"/>
      <c r="IZ131" s="110"/>
      <c r="JA131" s="110"/>
      <c r="JB131" s="110"/>
      <c r="JC131" s="110"/>
      <c r="JD131" s="110"/>
      <c r="JE131" s="110"/>
      <c r="JF131" s="110"/>
      <c r="JG131" s="110"/>
      <c r="JH131" s="110"/>
      <c r="JI131" s="110"/>
      <c r="JJ131" s="110"/>
      <c r="JK131" s="110"/>
      <c r="JL131" s="110"/>
      <c r="JM131" s="110"/>
      <c r="JN131" s="110"/>
      <c r="JO131" s="110"/>
      <c r="JP131" s="110"/>
      <c r="JQ131" s="110"/>
      <c r="JR131" s="110"/>
      <c r="JS131" s="110"/>
      <c r="JT131" s="110"/>
      <c r="JU131" s="110"/>
      <c r="JV131" s="110"/>
      <c r="JW131" s="110"/>
      <c r="JX131" s="110"/>
      <c r="JY131" s="110"/>
      <c r="JZ131" s="110"/>
      <c r="KA131" s="110"/>
      <c r="KB131" s="110"/>
      <c r="KC131" s="110"/>
      <c r="KD131" s="110"/>
      <c r="KE131" s="110"/>
      <c r="KF131" s="110"/>
      <c r="KG131" s="110"/>
      <c r="KH131" s="110"/>
      <c r="KI131" s="110"/>
      <c r="KJ131" s="110"/>
      <c r="KK131" s="110"/>
      <c r="KL131" s="110"/>
      <c r="KM131" s="110"/>
      <c r="KN131" s="110"/>
      <c r="KO131" s="110"/>
      <c r="KP131" s="110"/>
      <c r="KQ131" s="110"/>
      <c r="KR131" s="110"/>
      <c r="KS131" s="110"/>
      <c r="KT131" s="110"/>
      <c r="KU131" s="110"/>
      <c r="KV131" s="110"/>
      <c r="KW131" s="110"/>
      <c r="KX131" s="110"/>
      <c r="KY131" s="110"/>
      <c r="KZ131" s="110"/>
      <c r="LA131" s="110"/>
      <c r="LB131" s="110"/>
      <c r="LC131" s="110"/>
      <c r="LD131" s="110"/>
      <c r="LE131" s="110"/>
      <c r="LF131" s="110"/>
      <c r="LG131" s="110"/>
      <c r="LH131" s="110"/>
      <c r="LI131" s="110"/>
      <c r="LJ131" s="110"/>
      <c r="LK131" s="110"/>
      <c r="LL131" s="110"/>
      <c r="LM131" s="110"/>
      <c r="LN131" s="110"/>
      <c r="LO131" s="110"/>
      <c r="LP131" s="110"/>
      <c r="LQ131" s="110"/>
      <c r="LR131" s="110"/>
      <c r="LS131" s="110"/>
      <c r="LT131" s="110"/>
      <c r="LU131" s="110"/>
      <c r="LV131" s="110"/>
      <c r="LW131" s="110"/>
      <c r="LX131" s="110"/>
      <c r="LY131" s="110"/>
      <c r="LZ131" s="110"/>
      <c r="MA131" s="110"/>
      <c r="MB131" s="110"/>
      <c r="MC131" s="110"/>
      <c r="MD131" s="110"/>
      <c r="ME131" s="110"/>
      <c r="MF131" s="110"/>
      <c r="MG131" s="110"/>
      <c r="MH131" s="110"/>
      <c r="MI131" s="110"/>
      <c r="MJ131" s="110"/>
      <c r="MK131" s="110"/>
      <c r="ML131" s="110"/>
      <c r="MM131" s="110"/>
      <c r="MN131" s="110"/>
      <c r="MO131" s="110"/>
      <c r="MP131" s="110"/>
      <c r="MT131" s="110"/>
      <c r="MU131" s="120"/>
    </row>
    <row r="132" spans="1:359" s="99" customFormat="1" x14ac:dyDescent="0.35">
      <c r="A132" s="280"/>
      <c r="B132" s="102"/>
      <c r="C132" s="102"/>
      <c r="D132" s="54"/>
      <c r="E132" s="110"/>
      <c r="F132" s="50"/>
      <c r="G132" s="640"/>
      <c r="H132" s="849"/>
      <c r="I132" s="849"/>
      <c r="J132" s="640"/>
      <c r="K132" s="640"/>
      <c r="L132" s="640"/>
      <c r="M132" s="640"/>
      <c r="N132" s="640"/>
      <c r="O132" s="640"/>
      <c r="P132" s="849"/>
      <c r="Q132" s="849"/>
      <c r="R132" s="849"/>
      <c r="S132" s="640"/>
      <c r="T132" s="640"/>
      <c r="U132" s="849"/>
      <c r="V132" s="640"/>
      <c r="W132" s="640"/>
      <c r="X132" s="640"/>
      <c r="Y132" s="640"/>
      <c r="Z132" s="640"/>
      <c r="AA132" s="640"/>
      <c r="AB132" s="848"/>
      <c r="AC132" s="640"/>
      <c r="AD132" s="284"/>
      <c r="AE132" s="284"/>
      <c r="AF132" s="640"/>
      <c r="AG132" s="640"/>
      <c r="AH132" s="640"/>
      <c r="AI132" s="284"/>
      <c r="AJ132" s="284"/>
      <c r="AK132" s="640"/>
      <c r="AL132" s="284"/>
      <c r="AM132" s="284"/>
      <c r="AN132" s="284"/>
      <c r="AO132" s="284"/>
      <c r="AP132" s="849"/>
      <c r="AQ132" s="284"/>
      <c r="AR132" s="284"/>
      <c r="AS132" s="284"/>
      <c r="AT132" s="284"/>
      <c r="AU132" s="284"/>
      <c r="AV132" s="284"/>
      <c r="AW132" s="110"/>
      <c r="AX132" s="640"/>
      <c r="AY132" s="284"/>
      <c r="AZ132" s="284"/>
      <c r="BA132" s="284"/>
      <c r="BB132" s="283"/>
      <c r="BC132" s="283"/>
      <c r="BD132" s="639"/>
      <c r="BE132" s="283"/>
      <c r="BF132" s="639"/>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284"/>
      <c r="CG132" s="110"/>
      <c r="CH132" s="110"/>
      <c r="CI132" s="110"/>
      <c r="CJ132" s="367"/>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c r="IU132" s="110"/>
      <c r="IV132" s="110"/>
      <c r="IW132" s="110"/>
      <c r="IX132" s="110"/>
      <c r="IY132" s="110"/>
      <c r="IZ132" s="110"/>
      <c r="JA132" s="110"/>
      <c r="JB132" s="110"/>
      <c r="JC132" s="110"/>
      <c r="JD132" s="110"/>
      <c r="JE132" s="110"/>
      <c r="JF132" s="110"/>
      <c r="JG132" s="110"/>
      <c r="JH132" s="110"/>
      <c r="JI132" s="110"/>
      <c r="JJ132" s="110"/>
      <c r="JK132" s="110"/>
      <c r="JL132" s="110"/>
      <c r="JM132" s="110"/>
      <c r="JN132" s="110"/>
      <c r="JO132" s="110"/>
      <c r="JP132" s="110"/>
      <c r="JQ132" s="110"/>
      <c r="JR132" s="110"/>
      <c r="JS132" s="110"/>
      <c r="JT132" s="110"/>
      <c r="JU132" s="110"/>
      <c r="JV132" s="110"/>
      <c r="JW132" s="110"/>
      <c r="JX132" s="110"/>
      <c r="JY132" s="110"/>
      <c r="JZ132" s="110"/>
      <c r="KA132" s="110"/>
      <c r="KB132" s="110"/>
      <c r="KC132" s="110"/>
      <c r="KD132" s="110"/>
      <c r="KE132" s="110"/>
      <c r="KF132" s="110"/>
      <c r="KG132" s="110"/>
      <c r="KH132" s="110"/>
      <c r="KI132" s="110"/>
      <c r="KJ132" s="110"/>
      <c r="KK132" s="110"/>
      <c r="KL132" s="110"/>
      <c r="KM132" s="110"/>
      <c r="KN132" s="110"/>
      <c r="KO132" s="110"/>
      <c r="KP132" s="110"/>
      <c r="KQ132" s="110"/>
      <c r="KR132" s="110"/>
      <c r="KS132" s="110"/>
      <c r="KT132" s="110"/>
      <c r="KU132" s="110"/>
      <c r="KV132" s="110"/>
      <c r="KW132" s="110"/>
      <c r="KX132" s="110"/>
      <c r="KY132" s="110"/>
      <c r="KZ132" s="110"/>
      <c r="LA132" s="110"/>
      <c r="LB132" s="110"/>
      <c r="LC132" s="110"/>
      <c r="LD132" s="110"/>
      <c r="LE132" s="110"/>
      <c r="LF132" s="110"/>
      <c r="LG132" s="110"/>
      <c r="LH132" s="110"/>
      <c r="LI132" s="110"/>
      <c r="LJ132" s="110"/>
      <c r="LK132" s="110"/>
      <c r="LL132" s="110"/>
      <c r="LM132" s="110"/>
      <c r="LN132" s="110"/>
      <c r="LO132" s="110"/>
      <c r="LP132" s="110"/>
      <c r="LQ132" s="110"/>
      <c r="LR132" s="110"/>
      <c r="LS132" s="110"/>
      <c r="LT132" s="110"/>
      <c r="LU132" s="110"/>
      <c r="LV132" s="110"/>
      <c r="LW132" s="110"/>
      <c r="LX132" s="110"/>
      <c r="LY132" s="110"/>
      <c r="LZ132" s="110"/>
      <c r="MA132" s="110"/>
      <c r="MB132" s="110"/>
      <c r="MC132" s="110"/>
      <c r="MD132" s="110"/>
      <c r="ME132" s="110"/>
      <c r="MF132" s="110"/>
      <c r="MG132" s="110"/>
      <c r="MH132" s="110"/>
      <c r="MI132" s="110"/>
      <c r="MJ132" s="110"/>
      <c r="MK132" s="110"/>
      <c r="ML132" s="110"/>
      <c r="MM132" s="110"/>
      <c r="MN132" s="110"/>
      <c r="MO132" s="110"/>
      <c r="MP132" s="110"/>
      <c r="MT132" s="110"/>
      <c r="MU132" s="120"/>
    </row>
    <row r="133" spans="1:359" s="99" customFormat="1" x14ac:dyDescent="0.35">
      <c r="A133" s="280"/>
      <c r="B133" s="102"/>
      <c r="C133" s="102"/>
      <c r="D133" s="54"/>
      <c r="E133" s="110"/>
      <c r="F133" s="50"/>
      <c r="G133" s="639"/>
      <c r="H133" s="848"/>
      <c r="I133" s="848"/>
      <c r="J133" s="639"/>
      <c r="K133" s="639"/>
      <c r="L133" s="639"/>
      <c r="M133" s="639"/>
      <c r="N133" s="639"/>
      <c r="O133" s="639"/>
      <c r="P133" s="848"/>
      <c r="Q133" s="848"/>
      <c r="R133" s="848"/>
      <c r="S133" s="639"/>
      <c r="T133" s="639"/>
      <c r="U133" s="848"/>
      <c r="V133" s="639"/>
      <c r="W133" s="639"/>
      <c r="X133" s="639"/>
      <c r="Y133" s="639"/>
      <c r="Z133" s="639"/>
      <c r="AA133" s="639"/>
      <c r="AB133" s="848"/>
      <c r="AC133" s="639"/>
      <c r="AD133" s="283"/>
      <c r="AE133" s="283"/>
      <c r="AF133" s="639"/>
      <c r="AG133" s="639"/>
      <c r="AH133" s="639"/>
      <c r="AI133" s="283"/>
      <c r="AJ133" s="283"/>
      <c r="AK133" s="639"/>
      <c r="AL133" s="283"/>
      <c r="AM133" s="283"/>
      <c r="AN133" s="283"/>
      <c r="AO133" s="283"/>
      <c r="AP133" s="848"/>
      <c r="AQ133" s="283"/>
      <c r="AR133" s="283"/>
      <c r="AS133" s="283"/>
      <c r="AT133" s="283"/>
      <c r="AU133" s="283"/>
      <c r="AV133" s="283"/>
      <c r="AW133" s="110"/>
      <c r="AX133" s="639"/>
      <c r="AY133" s="283"/>
      <c r="AZ133" s="283"/>
      <c r="BA133" s="283"/>
      <c r="BB133" s="283"/>
      <c r="BC133" s="283"/>
      <c r="BD133" s="639"/>
      <c r="BE133" s="283"/>
      <c r="BF133" s="639"/>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283"/>
      <c r="CG133" s="110"/>
      <c r="CH133" s="110"/>
      <c r="CI133" s="110"/>
      <c r="CJ133" s="367"/>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0"/>
      <c r="EU133" s="110"/>
      <c r="EV133" s="110"/>
      <c r="EW133" s="110"/>
      <c r="EX133" s="110"/>
      <c r="EY133" s="110"/>
      <c r="EZ133" s="110"/>
      <c r="FA133" s="110"/>
      <c r="FB133" s="110"/>
      <c r="FC133" s="110"/>
      <c r="FD133" s="110"/>
      <c r="FE133" s="110"/>
      <c r="FF133" s="110"/>
      <c r="FG133" s="110"/>
      <c r="FH133" s="110"/>
      <c r="FI133" s="110"/>
      <c r="FJ133" s="110"/>
      <c r="FK133" s="110"/>
      <c r="FL133" s="110"/>
      <c r="FM133" s="110"/>
      <c r="FN133" s="110"/>
      <c r="FO133" s="110"/>
      <c r="FP133" s="110"/>
      <c r="FQ133" s="110"/>
      <c r="FR133" s="110"/>
      <c r="FS133" s="110"/>
      <c r="FT133" s="110"/>
      <c r="FU133" s="110"/>
      <c r="FV133" s="110"/>
      <c r="FW133" s="110"/>
      <c r="FX133" s="110"/>
      <c r="FY133" s="110"/>
      <c r="FZ133" s="110"/>
      <c r="GA133" s="110"/>
      <c r="GB133" s="110"/>
      <c r="GC133" s="110"/>
      <c r="GD133" s="110"/>
      <c r="GE133" s="110"/>
      <c r="GF133" s="110"/>
      <c r="GG133" s="110"/>
      <c r="GH133" s="110"/>
      <c r="GI133" s="110"/>
      <c r="GJ133" s="110"/>
      <c r="GK133" s="110"/>
      <c r="GL133" s="110"/>
      <c r="GM133" s="110"/>
      <c r="GN133" s="110"/>
      <c r="GO133" s="110"/>
      <c r="GP133" s="110"/>
      <c r="GQ133" s="110"/>
      <c r="GR133" s="110"/>
      <c r="GS133" s="110"/>
      <c r="GT133" s="110"/>
      <c r="GU133" s="110"/>
      <c r="GV133" s="110"/>
      <c r="GW133" s="110"/>
      <c r="GX133" s="110"/>
      <c r="GY133" s="110"/>
      <c r="GZ133" s="110"/>
      <c r="HA133" s="110"/>
      <c r="HB133" s="110"/>
      <c r="HC133" s="110"/>
      <c r="HD133" s="110"/>
      <c r="HE133" s="110"/>
      <c r="HF133" s="110"/>
      <c r="HG133" s="110"/>
      <c r="HH133" s="110"/>
      <c r="HI133" s="110"/>
      <c r="HJ133" s="110"/>
      <c r="HK133" s="110"/>
      <c r="HL133" s="110"/>
      <c r="HM133" s="110"/>
      <c r="HN133" s="110"/>
      <c r="HO133" s="110"/>
      <c r="HP133" s="110"/>
      <c r="HQ133" s="110"/>
      <c r="HR133" s="110"/>
      <c r="HS133" s="110"/>
      <c r="HT133" s="110"/>
      <c r="HU133" s="110"/>
      <c r="HV133" s="110"/>
      <c r="HW133" s="110"/>
      <c r="HX133" s="110"/>
      <c r="HY133" s="110"/>
      <c r="HZ133" s="110"/>
      <c r="IA133" s="110"/>
      <c r="IB133" s="110"/>
      <c r="IC133" s="110"/>
      <c r="ID133" s="110"/>
      <c r="IE133" s="110"/>
      <c r="IF133" s="110"/>
      <c r="IG133" s="110"/>
      <c r="IH133" s="110"/>
      <c r="II133" s="110"/>
      <c r="IJ133" s="110"/>
      <c r="IK133" s="110"/>
      <c r="IL133" s="110"/>
      <c r="IM133" s="110"/>
      <c r="IN133" s="110"/>
      <c r="IO133" s="110"/>
      <c r="IP133" s="110"/>
      <c r="IQ133" s="110"/>
      <c r="IR133" s="110"/>
      <c r="IS133" s="110"/>
      <c r="IT133" s="110"/>
      <c r="IU133" s="110"/>
      <c r="IV133" s="110"/>
      <c r="IW133" s="110"/>
      <c r="IX133" s="110"/>
      <c r="IY133" s="110"/>
      <c r="IZ133" s="110"/>
      <c r="JA133" s="110"/>
      <c r="JB133" s="110"/>
      <c r="JC133" s="110"/>
      <c r="JD133" s="110"/>
      <c r="JE133" s="110"/>
      <c r="JF133" s="110"/>
      <c r="JG133" s="110"/>
      <c r="JH133" s="110"/>
      <c r="JI133" s="110"/>
      <c r="JJ133" s="110"/>
      <c r="JK133" s="110"/>
      <c r="JL133" s="110"/>
      <c r="JM133" s="110"/>
      <c r="JN133" s="110"/>
      <c r="JO133" s="110"/>
      <c r="JP133" s="110"/>
      <c r="JQ133" s="110"/>
      <c r="JR133" s="110"/>
      <c r="JS133" s="110"/>
      <c r="JT133" s="110"/>
      <c r="JU133" s="110"/>
      <c r="JV133" s="110"/>
      <c r="JW133" s="110"/>
      <c r="JX133" s="110"/>
      <c r="JY133" s="110"/>
      <c r="JZ133" s="110"/>
      <c r="KA133" s="110"/>
      <c r="KB133" s="110"/>
      <c r="KC133" s="110"/>
      <c r="KD133" s="110"/>
      <c r="KE133" s="110"/>
      <c r="KF133" s="110"/>
      <c r="KG133" s="110"/>
      <c r="KH133" s="110"/>
      <c r="KI133" s="110"/>
      <c r="KJ133" s="110"/>
      <c r="KK133" s="110"/>
      <c r="KL133" s="110"/>
      <c r="KM133" s="110"/>
      <c r="KN133" s="110"/>
      <c r="KO133" s="110"/>
      <c r="KP133" s="110"/>
      <c r="KQ133" s="110"/>
      <c r="KR133" s="110"/>
      <c r="KS133" s="110"/>
      <c r="KT133" s="110"/>
      <c r="KU133" s="110"/>
      <c r="KV133" s="110"/>
      <c r="KW133" s="110"/>
      <c r="KX133" s="110"/>
      <c r="KY133" s="110"/>
      <c r="KZ133" s="110"/>
      <c r="LA133" s="110"/>
      <c r="LB133" s="110"/>
      <c r="LC133" s="110"/>
      <c r="LD133" s="110"/>
      <c r="LE133" s="110"/>
      <c r="LF133" s="110"/>
      <c r="LG133" s="110"/>
      <c r="LH133" s="110"/>
      <c r="LI133" s="110"/>
      <c r="LJ133" s="110"/>
      <c r="LK133" s="110"/>
      <c r="LL133" s="110"/>
      <c r="LM133" s="110"/>
      <c r="LN133" s="110"/>
      <c r="LO133" s="110"/>
      <c r="LP133" s="110"/>
      <c r="LQ133" s="110"/>
      <c r="LR133" s="110"/>
      <c r="LS133" s="110"/>
      <c r="LT133" s="110"/>
      <c r="LU133" s="110"/>
      <c r="LV133" s="110"/>
      <c r="LW133" s="110"/>
      <c r="LX133" s="110"/>
      <c r="LY133" s="110"/>
      <c r="LZ133" s="110"/>
      <c r="MA133" s="110"/>
      <c r="MB133" s="110"/>
      <c r="MC133" s="110"/>
      <c r="MD133" s="110"/>
      <c r="ME133" s="110"/>
      <c r="MF133" s="110"/>
      <c r="MG133" s="110"/>
      <c r="MH133" s="110"/>
      <c r="MI133" s="110"/>
      <c r="MJ133" s="110"/>
      <c r="MK133" s="110"/>
      <c r="ML133" s="110"/>
      <c r="MM133" s="110"/>
      <c r="MN133" s="110"/>
      <c r="MO133" s="110"/>
      <c r="MP133" s="110"/>
      <c r="MT133" s="110"/>
      <c r="MU133" s="120"/>
    </row>
    <row r="134" spans="1:359" s="99" customFormat="1" x14ac:dyDescent="0.35">
      <c r="A134" s="280"/>
      <c r="B134" s="102"/>
      <c r="C134" s="102"/>
      <c r="D134" s="54"/>
      <c r="E134" s="110"/>
      <c r="F134" s="50"/>
      <c r="G134" s="639"/>
      <c r="H134" s="848"/>
      <c r="I134" s="848"/>
      <c r="J134" s="639"/>
      <c r="K134" s="639"/>
      <c r="L134" s="639"/>
      <c r="M134" s="639"/>
      <c r="N134" s="639"/>
      <c r="O134" s="639"/>
      <c r="P134" s="848"/>
      <c r="Q134" s="848"/>
      <c r="R134" s="848"/>
      <c r="S134" s="639"/>
      <c r="T134" s="639"/>
      <c r="U134" s="848"/>
      <c r="V134" s="639"/>
      <c r="W134" s="639"/>
      <c r="X134" s="639"/>
      <c r="Y134" s="639"/>
      <c r="Z134" s="639"/>
      <c r="AA134" s="639"/>
      <c r="AB134" s="848"/>
      <c r="AC134" s="639"/>
      <c r="AD134" s="283"/>
      <c r="AE134" s="283"/>
      <c r="AF134" s="639"/>
      <c r="AG134" s="639"/>
      <c r="AH134" s="639"/>
      <c r="AI134" s="283"/>
      <c r="AJ134" s="283"/>
      <c r="AK134" s="639"/>
      <c r="AL134" s="283"/>
      <c r="AM134" s="283"/>
      <c r="AN134" s="283"/>
      <c r="AO134" s="283"/>
      <c r="AP134" s="848"/>
      <c r="AQ134" s="283"/>
      <c r="AR134" s="283"/>
      <c r="AS134" s="283"/>
      <c r="AT134" s="283"/>
      <c r="AU134" s="283"/>
      <c r="AV134" s="283"/>
      <c r="AW134" s="110"/>
      <c r="AX134" s="639"/>
      <c r="AY134" s="283"/>
      <c r="AZ134" s="283"/>
      <c r="BA134" s="283"/>
      <c r="BB134" s="283"/>
      <c r="BC134" s="283"/>
      <c r="BD134" s="639"/>
      <c r="BE134" s="283"/>
      <c r="BF134" s="639"/>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283"/>
      <c r="CG134" s="110"/>
      <c r="CH134" s="110"/>
      <c r="CI134" s="110"/>
      <c r="CJ134" s="367"/>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c r="IU134" s="110"/>
      <c r="IV134" s="110"/>
      <c r="IW134" s="110"/>
      <c r="IX134" s="110"/>
      <c r="IY134" s="110"/>
      <c r="IZ134" s="110"/>
      <c r="JA134" s="110"/>
      <c r="JB134" s="110"/>
      <c r="JC134" s="110"/>
      <c r="JD134" s="110"/>
      <c r="JE134" s="110"/>
      <c r="JF134" s="110"/>
      <c r="JG134" s="110"/>
      <c r="JH134" s="110"/>
      <c r="JI134" s="110"/>
      <c r="JJ134" s="110"/>
      <c r="JK134" s="110"/>
      <c r="JL134" s="110"/>
      <c r="JM134" s="110"/>
      <c r="JN134" s="110"/>
      <c r="JO134" s="110"/>
      <c r="JP134" s="110"/>
      <c r="JQ134" s="110"/>
      <c r="JR134" s="110"/>
      <c r="JS134" s="110"/>
      <c r="JT134" s="110"/>
      <c r="JU134" s="110"/>
      <c r="JV134" s="110"/>
      <c r="JW134" s="110"/>
      <c r="JX134" s="110"/>
      <c r="JY134" s="110"/>
      <c r="JZ134" s="110"/>
      <c r="KA134" s="110"/>
      <c r="KB134" s="110"/>
      <c r="KC134" s="110"/>
      <c r="KD134" s="110"/>
      <c r="KE134" s="110"/>
      <c r="KF134" s="110"/>
      <c r="KG134" s="110"/>
      <c r="KH134" s="110"/>
      <c r="KI134" s="110"/>
      <c r="KJ134" s="110"/>
      <c r="KK134" s="110"/>
      <c r="KL134" s="110"/>
      <c r="KM134" s="110"/>
      <c r="KN134" s="110"/>
      <c r="KO134" s="110"/>
      <c r="KP134" s="110"/>
      <c r="KQ134" s="110"/>
      <c r="KR134" s="110"/>
      <c r="KS134" s="110"/>
      <c r="KT134" s="110"/>
      <c r="KU134" s="110"/>
      <c r="KV134" s="110"/>
      <c r="KW134" s="110"/>
      <c r="KX134" s="110"/>
      <c r="KY134" s="110"/>
      <c r="KZ134" s="110"/>
      <c r="LA134" s="110"/>
      <c r="LB134" s="110"/>
      <c r="LC134" s="110"/>
      <c r="LD134" s="110"/>
      <c r="LE134" s="110"/>
      <c r="LF134" s="110"/>
      <c r="LG134" s="110"/>
      <c r="LH134" s="110"/>
      <c r="LI134" s="110"/>
      <c r="LJ134" s="110"/>
      <c r="LK134" s="110"/>
      <c r="LL134" s="110"/>
      <c r="LM134" s="110"/>
      <c r="LN134" s="110"/>
      <c r="LO134" s="110"/>
      <c r="LP134" s="110"/>
      <c r="LQ134" s="110"/>
      <c r="LR134" s="110"/>
      <c r="LS134" s="110"/>
      <c r="LT134" s="110"/>
      <c r="LU134" s="110"/>
      <c r="LV134" s="110"/>
      <c r="LW134" s="110"/>
      <c r="LX134" s="110"/>
      <c r="LY134" s="110"/>
      <c r="LZ134" s="110"/>
      <c r="MA134" s="110"/>
      <c r="MB134" s="110"/>
      <c r="MC134" s="110"/>
      <c r="MD134" s="110"/>
      <c r="ME134" s="110"/>
      <c r="MF134" s="110"/>
      <c r="MG134" s="110"/>
      <c r="MH134" s="110"/>
      <c r="MI134" s="110"/>
      <c r="MJ134" s="110"/>
      <c r="MK134" s="110"/>
      <c r="ML134" s="110"/>
      <c r="MM134" s="110"/>
      <c r="MN134" s="110"/>
      <c r="MO134" s="110"/>
      <c r="MP134" s="110"/>
      <c r="MT134" s="110"/>
      <c r="MU134" s="120"/>
    </row>
    <row r="135" spans="1:359" s="99" customFormat="1" x14ac:dyDescent="0.35">
      <c r="A135" s="280"/>
      <c r="B135" s="102"/>
      <c r="C135" s="102"/>
      <c r="D135" s="54"/>
      <c r="E135" s="110"/>
      <c r="F135" s="50"/>
      <c r="G135" s="639"/>
      <c r="H135" s="848"/>
      <c r="I135" s="848"/>
      <c r="J135" s="639"/>
      <c r="K135" s="639"/>
      <c r="L135" s="639"/>
      <c r="M135" s="639"/>
      <c r="N135" s="639"/>
      <c r="O135" s="639"/>
      <c r="P135" s="848"/>
      <c r="Q135" s="848"/>
      <c r="R135" s="848"/>
      <c r="S135" s="639"/>
      <c r="T135" s="639"/>
      <c r="U135" s="848"/>
      <c r="V135" s="639"/>
      <c r="W135" s="639"/>
      <c r="X135" s="639"/>
      <c r="Y135" s="639"/>
      <c r="Z135" s="639"/>
      <c r="AA135" s="639"/>
      <c r="AB135" s="848"/>
      <c r="AC135" s="639"/>
      <c r="AD135" s="283"/>
      <c r="AE135" s="283"/>
      <c r="AF135" s="639"/>
      <c r="AG135" s="639"/>
      <c r="AH135" s="639"/>
      <c r="AI135" s="283"/>
      <c r="AJ135" s="283"/>
      <c r="AK135" s="639"/>
      <c r="AL135" s="283"/>
      <c r="AM135" s="283"/>
      <c r="AN135" s="283"/>
      <c r="AO135" s="283"/>
      <c r="AP135" s="848"/>
      <c r="AQ135" s="283"/>
      <c r="AR135" s="283"/>
      <c r="AS135" s="283"/>
      <c r="AT135" s="283"/>
      <c r="AU135" s="283"/>
      <c r="AV135" s="283"/>
      <c r="AW135" s="110"/>
      <c r="AX135" s="639"/>
      <c r="AY135" s="283"/>
      <c r="AZ135" s="283"/>
      <c r="BA135" s="283"/>
      <c r="BB135" s="283"/>
      <c r="BC135" s="283"/>
      <c r="BD135" s="639"/>
      <c r="BE135" s="283"/>
      <c r="BF135" s="639"/>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283"/>
      <c r="CG135" s="110"/>
      <c r="CH135" s="110"/>
      <c r="CI135" s="110"/>
      <c r="CJ135" s="367"/>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c r="IU135" s="110"/>
      <c r="IV135" s="110"/>
      <c r="IW135" s="110"/>
      <c r="IX135" s="110"/>
      <c r="IY135" s="110"/>
      <c r="IZ135" s="110"/>
      <c r="JA135" s="110"/>
      <c r="JB135" s="110"/>
      <c r="JC135" s="110"/>
      <c r="JD135" s="110"/>
      <c r="JE135" s="110"/>
      <c r="JF135" s="110"/>
      <c r="JG135" s="110"/>
      <c r="JH135" s="110"/>
      <c r="JI135" s="110"/>
      <c r="JJ135" s="110"/>
      <c r="JK135" s="110"/>
      <c r="JL135" s="110"/>
      <c r="JM135" s="110"/>
      <c r="JN135" s="110"/>
      <c r="JO135" s="110"/>
      <c r="JP135" s="110"/>
      <c r="JQ135" s="110"/>
      <c r="JR135" s="110"/>
      <c r="JS135" s="110"/>
      <c r="JT135" s="110"/>
      <c r="JU135" s="110"/>
      <c r="JV135" s="110"/>
      <c r="JW135" s="110"/>
      <c r="JX135" s="110"/>
      <c r="JY135" s="110"/>
      <c r="JZ135" s="110"/>
      <c r="KA135" s="110"/>
      <c r="KB135" s="110"/>
      <c r="KC135" s="110"/>
      <c r="KD135" s="110"/>
      <c r="KE135" s="110"/>
      <c r="KF135" s="110"/>
      <c r="KG135" s="110"/>
      <c r="KH135" s="110"/>
      <c r="KI135" s="110"/>
      <c r="KJ135" s="110"/>
      <c r="KK135" s="110"/>
      <c r="KL135" s="110"/>
      <c r="KM135" s="110"/>
      <c r="KN135" s="110"/>
      <c r="KO135" s="110"/>
      <c r="KP135" s="110"/>
      <c r="KQ135" s="110"/>
      <c r="KR135" s="110"/>
      <c r="KS135" s="110"/>
      <c r="KT135" s="110"/>
      <c r="KU135" s="110"/>
      <c r="KV135" s="110"/>
      <c r="KW135" s="110"/>
      <c r="KX135" s="110"/>
      <c r="KY135" s="110"/>
      <c r="KZ135" s="110"/>
      <c r="LA135" s="110"/>
      <c r="LB135" s="110"/>
      <c r="LC135" s="110"/>
      <c r="LD135" s="110"/>
      <c r="LE135" s="110"/>
      <c r="LF135" s="110"/>
      <c r="LG135" s="110"/>
      <c r="LH135" s="110"/>
      <c r="LI135" s="110"/>
      <c r="LJ135" s="110"/>
      <c r="LK135" s="110"/>
      <c r="LL135" s="110"/>
      <c r="LM135" s="110"/>
      <c r="LN135" s="110"/>
      <c r="LO135" s="110"/>
      <c r="LP135" s="110"/>
      <c r="LQ135" s="110"/>
      <c r="LR135" s="110"/>
      <c r="LS135" s="110"/>
      <c r="LT135" s="110"/>
      <c r="LU135" s="110"/>
      <c r="LV135" s="110"/>
      <c r="LW135" s="110"/>
      <c r="LX135" s="110"/>
      <c r="LY135" s="110"/>
      <c r="LZ135" s="110"/>
      <c r="MA135" s="110"/>
      <c r="MB135" s="110"/>
      <c r="MC135" s="110"/>
      <c r="MD135" s="110"/>
      <c r="ME135" s="110"/>
      <c r="MF135" s="110"/>
      <c r="MG135" s="110"/>
      <c r="MH135" s="110"/>
      <c r="MI135" s="110"/>
      <c r="MJ135" s="110"/>
      <c r="MK135" s="110"/>
      <c r="ML135" s="110"/>
      <c r="MM135" s="110"/>
      <c r="MN135" s="110"/>
      <c r="MO135" s="110"/>
      <c r="MP135" s="110"/>
      <c r="MT135" s="110"/>
      <c r="MU135" s="120"/>
    </row>
    <row r="136" spans="1:359" s="99" customFormat="1" x14ac:dyDescent="0.35">
      <c r="A136" s="280"/>
      <c r="B136" s="102"/>
      <c r="C136" s="102"/>
      <c r="D136" s="54"/>
      <c r="E136" s="110"/>
      <c r="F136" s="50"/>
      <c r="G136" s="639"/>
      <c r="H136" s="848"/>
      <c r="I136" s="848"/>
      <c r="J136" s="639"/>
      <c r="K136" s="639"/>
      <c r="L136" s="639"/>
      <c r="M136" s="639"/>
      <c r="N136" s="639"/>
      <c r="O136" s="639"/>
      <c r="P136" s="848"/>
      <c r="Q136" s="848"/>
      <c r="R136" s="848"/>
      <c r="S136" s="639"/>
      <c r="T136" s="639"/>
      <c r="U136" s="848"/>
      <c r="V136" s="639"/>
      <c r="W136" s="639"/>
      <c r="X136" s="639"/>
      <c r="Y136" s="639"/>
      <c r="Z136" s="639"/>
      <c r="AA136" s="639"/>
      <c r="AB136" s="848"/>
      <c r="AC136" s="639"/>
      <c r="AD136" s="283"/>
      <c r="AE136" s="283"/>
      <c r="AF136" s="639"/>
      <c r="AG136" s="639"/>
      <c r="AH136" s="639"/>
      <c r="AI136" s="283"/>
      <c r="AJ136" s="283"/>
      <c r="AK136" s="639"/>
      <c r="AL136" s="283"/>
      <c r="AM136" s="283"/>
      <c r="AN136" s="283"/>
      <c r="AO136" s="283"/>
      <c r="AP136" s="848"/>
      <c r="AQ136" s="283"/>
      <c r="AR136" s="283"/>
      <c r="AS136" s="283"/>
      <c r="AT136" s="283"/>
      <c r="AU136" s="283"/>
      <c r="AV136" s="283"/>
      <c r="AW136" s="110"/>
      <c r="AX136" s="639"/>
      <c r="AY136" s="283"/>
      <c r="AZ136" s="283"/>
      <c r="BA136" s="283"/>
      <c r="BB136" s="283"/>
      <c r="BC136" s="283"/>
      <c r="BD136" s="639"/>
      <c r="BE136" s="283"/>
      <c r="BF136" s="639"/>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283"/>
      <c r="CG136" s="110"/>
      <c r="CH136" s="110"/>
      <c r="CI136" s="110"/>
      <c r="CJ136" s="367"/>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c r="IU136" s="110"/>
      <c r="IV136" s="110"/>
      <c r="IW136" s="110"/>
      <c r="IX136" s="110"/>
      <c r="IY136" s="110"/>
      <c r="IZ136" s="110"/>
      <c r="JA136" s="110"/>
      <c r="JB136" s="110"/>
      <c r="JC136" s="110"/>
      <c r="JD136" s="110"/>
      <c r="JE136" s="110"/>
      <c r="JF136" s="110"/>
      <c r="JG136" s="110"/>
      <c r="JH136" s="110"/>
      <c r="JI136" s="110"/>
      <c r="JJ136" s="110"/>
      <c r="JK136" s="110"/>
      <c r="JL136" s="110"/>
      <c r="JM136" s="110"/>
      <c r="JN136" s="110"/>
      <c r="JO136" s="110"/>
      <c r="JP136" s="110"/>
      <c r="JQ136" s="110"/>
      <c r="JR136" s="110"/>
      <c r="JS136" s="110"/>
      <c r="JT136" s="110"/>
      <c r="JU136" s="110"/>
      <c r="JV136" s="110"/>
      <c r="JW136" s="110"/>
      <c r="JX136" s="110"/>
      <c r="JY136" s="110"/>
      <c r="JZ136" s="110"/>
      <c r="KA136" s="110"/>
      <c r="KB136" s="110"/>
      <c r="KC136" s="110"/>
      <c r="KD136" s="110"/>
      <c r="KE136" s="110"/>
      <c r="KF136" s="110"/>
      <c r="KG136" s="110"/>
      <c r="KH136" s="110"/>
      <c r="KI136" s="110"/>
      <c r="KJ136" s="110"/>
      <c r="KK136" s="110"/>
      <c r="KL136" s="110"/>
      <c r="KM136" s="110"/>
      <c r="KN136" s="110"/>
      <c r="KO136" s="110"/>
      <c r="KP136" s="110"/>
      <c r="KQ136" s="110"/>
      <c r="KR136" s="110"/>
      <c r="KS136" s="110"/>
      <c r="KT136" s="110"/>
      <c r="KU136" s="110"/>
      <c r="KV136" s="110"/>
      <c r="KW136" s="110"/>
      <c r="KX136" s="110"/>
      <c r="KY136" s="110"/>
      <c r="KZ136" s="110"/>
      <c r="LA136" s="110"/>
      <c r="LB136" s="110"/>
      <c r="LC136" s="110"/>
      <c r="LD136" s="110"/>
      <c r="LE136" s="110"/>
      <c r="LF136" s="110"/>
      <c r="LG136" s="110"/>
      <c r="LH136" s="110"/>
      <c r="LI136" s="110"/>
      <c r="LJ136" s="110"/>
      <c r="LK136" s="110"/>
      <c r="LL136" s="110"/>
      <c r="LM136" s="110"/>
      <c r="LN136" s="110"/>
      <c r="LO136" s="110"/>
      <c r="LP136" s="110"/>
      <c r="LQ136" s="110"/>
      <c r="LR136" s="110"/>
      <c r="LS136" s="110"/>
      <c r="LT136" s="110"/>
      <c r="LU136" s="110"/>
      <c r="LV136" s="110"/>
      <c r="LW136" s="110"/>
      <c r="LX136" s="110"/>
      <c r="LY136" s="110"/>
      <c r="LZ136" s="110"/>
      <c r="MA136" s="110"/>
      <c r="MB136" s="110"/>
      <c r="MC136" s="110"/>
      <c r="MD136" s="110"/>
      <c r="ME136" s="110"/>
      <c r="MF136" s="110"/>
      <c r="MG136" s="110"/>
      <c r="MH136" s="110"/>
      <c r="MI136" s="110"/>
      <c r="MJ136" s="110"/>
      <c r="MK136" s="110"/>
      <c r="ML136" s="110"/>
      <c r="MM136" s="110"/>
      <c r="MN136" s="110"/>
      <c r="MO136" s="110"/>
      <c r="MP136" s="110"/>
      <c r="MT136" s="110"/>
      <c r="MU136" s="120"/>
    </row>
    <row r="137" spans="1:359" s="99" customFormat="1" x14ac:dyDescent="0.35">
      <c r="A137" s="280"/>
      <c r="B137" s="102"/>
      <c r="C137" s="102"/>
      <c r="D137" s="54"/>
      <c r="E137" s="110"/>
      <c r="F137" s="50"/>
      <c r="G137" s="639"/>
      <c r="H137" s="848"/>
      <c r="I137" s="848"/>
      <c r="J137" s="639"/>
      <c r="K137" s="639"/>
      <c r="L137" s="639"/>
      <c r="M137" s="639"/>
      <c r="N137" s="639"/>
      <c r="O137" s="639"/>
      <c r="P137" s="848"/>
      <c r="Q137" s="848"/>
      <c r="R137" s="848"/>
      <c r="S137" s="639"/>
      <c r="T137" s="639"/>
      <c r="U137" s="848"/>
      <c r="V137" s="639"/>
      <c r="W137" s="639"/>
      <c r="X137" s="639"/>
      <c r="Y137" s="639"/>
      <c r="Z137" s="639"/>
      <c r="AA137" s="639"/>
      <c r="AB137" s="848"/>
      <c r="AC137" s="639"/>
      <c r="AD137" s="283"/>
      <c r="AE137" s="283"/>
      <c r="AF137" s="639"/>
      <c r="AG137" s="639"/>
      <c r="AH137" s="639"/>
      <c r="AI137" s="283"/>
      <c r="AJ137" s="283"/>
      <c r="AK137" s="639"/>
      <c r="AL137" s="283"/>
      <c r="AM137" s="283"/>
      <c r="AN137" s="283"/>
      <c r="AO137" s="283"/>
      <c r="AP137" s="848"/>
      <c r="AQ137" s="283"/>
      <c r="AR137" s="283"/>
      <c r="AS137" s="283"/>
      <c r="AT137" s="283"/>
      <c r="AU137" s="283"/>
      <c r="AV137" s="283"/>
      <c r="AW137" s="110"/>
      <c r="AX137" s="639"/>
      <c r="AY137" s="283"/>
      <c r="AZ137" s="283"/>
      <c r="BA137" s="283"/>
      <c r="BB137" s="283"/>
      <c r="BC137" s="283"/>
      <c r="BD137" s="639"/>
      <c r="BE137" s="283"/>
      <c r="BF137" s="639"/>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283"/>
      <c r="CG137" s="110"/>
      <c r="CH137" s="110"/>
      <c r="CI137" s="110"/>
      <c r="CJ137" s="367"/>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c r="IU137" s="110"/>
      <c r="IV137" s="110"/>
      <c r="IW137" s="110"/>
      <c r="IX137" s="110"/>
      <c r="IY137" s="110"/>
      <c r="IZ137" s="110"/>
      <c r="JA137" s="110"/>
      <c r="JB137" s="110"/>
      <c r="JC137" s="110"/>
      <c r="JD137" s="110"/>
      <c r="JE137" s="110"/>
      <c r="JF137" s="110"/>
      <c r="JG137" s="110"/>
      <c r="JH137" s="110"/>
      <c r="JI137" s="110"/>
      <c r="JJ137" s="110"/>
      <c r="JK137" s="110"/>
      <c r="JL137" s="110"/>
      <c r="JM137" s="110"/>
      <c r="JN137" s="110"/>
      <c r="JO137" s="110"/>
      <c r="JP137" s="110"/>
      <c r="JQ137" s="110"/>
      <c r="JR137" s="110"/>
      <c r="JS137" s="110"/>
      <c r="JT137" s="110"/>
      <c r="JU137" s="110"/>
      <c r="JV137" s="110"/>
      <c r="JW137" s="110"/>
      <c r="JX137" s="110"/>
      <c r="JY137" s="110"/>
      <c r="JZ137" s="110"/>
      <c r="KA137" s="110"/>
      <c r="KB137" s="110"/>
      <c r="KC137" s="110"/>
      <c r="KD137" s="110"/>
      <c r="KE137" s="110"/>
      <c r="KF137" s="110"/>
      <c r="KG137" s="110"/>
      <c r="KH137" s="110"/>
      <c r="KI137" s="110"/>
      <c r="KJ137" s="110"/>
      <c r="KK137" s="110"/>
      <c r="KL137" s="110"/>
      <c r="KM137" s="110"/>
      <c r="KN137" s="110"/>
      <c r="KO137" s="110"/>
      <c r="KP137" s="110"/>
      <c r="KQ137" s="110"/>
      <c r="KR137" s="110"/>
      <c r="KS137" s="110"/>
      <c r="KT137" s="110"/>
      <c r="KU137" s="110"/>
      <c r="KV137" s="110"/>
      <c r="KW137" s="110"/>
      <c r="KX137" s="110"/>
      <c r="KY137" s="110"/>
      <c r="KZ137" s="110"/>
      <c r="LA137" s="110"/>
      <c r="LB137" s="110"/>
      <c r="LC137" s="110"/>
      <c r="LD137" s="110"/>
      <c r="LE137" s="110"/>
      <c r="LF137" s="110"/>
      <c r="LG137" s="110"/>
      <c r="LH137" s="110"/>
      <c r="LI137" s="110"/>
      <c r="LJ137" s="110"/>
      <c r="LK137" s="110"/>
      <c r="LL137" s="110"/>
      <c r="LM137" s="110"/>
      <c r="LN137" s="110"/>
      <c r="LO137" s="110"/>
      <c r="LP137" s="110"/>
      <c r="LQ137" s="110"/>
      <c r="LR137" s="110"/>
      <c r="LS137" s="110"/>
      <c r="LT137" s="110"/>
      <c r="LU137" s="110"/>
      <c r="LV137" s="110"/>
      <c r="LW137" s="110"/>
      <c r="LX137" s="110"/>
      <c r="LY137" s="110"/>
      <c r="LZ137" s="110"/>
      <c r="MA137" s="110"/>
      <c r="MB137" s="110"/>
      <c r="MC137" s="110"/>
      <c r="MD137" s="110"/>
      <c r="ME137" s="110"/>
      <c r="MF137" s="110"/>
      <c r="MG137" s="110"/>
      <c r="MH137" s="110"/>
      <c r="MI137" s="110"/>
      <c r="MJ137" s="110"/>
      <c r="MK137" s="110"/>
      <c r="ML137" s="110"/>
      <c r="MM137" s="110"/>
      <c r="MN137" s="110"/>
      <c r="MO137" s="110"/>
      <c r="MP137" s="110"/>
      <c r="MT137" s="110"/>
      <c r="MU137" s="120"/>
    </row>
    <row r="138" spans="1:359" s="99" customFormat="1" x14ac:dyDescent="0.35">
      <c r="A138" s="280"/>
      <c r="B138" s="102"/>
      <c r="C138" s="102"/>
      <c r="D138" s="54"/>
      <c r="E138" s="110"/>
      <c r="F138" s="50"/>
      <c r="G138" s="639"/>
      <c r="H138" s="848"/>
      <c r="I138" s="848"/>
      <c r="J138" s="639"/>
      <c r="K138" s="639"/>
      <c r="L138" s="639"/>
      <c r="M138" s="639"/>
      <c r="N138" s="639"/>
      <c r="O138" s="639"/>
      <c r="P138" s="848"/>
      <c r="Q138" s="848"/>
      <c r="R138" s="848"/>
      <c r="S138" s="639"/>
      <c r="T138" s="639"/>
      <c r="U138" s="848"/>
      <c r="V138" s="639"/>
      <c r="W138" s="639"/>
      <c r="X138" s="639"/>
      <c r="Y138" s="639"/>
      <c r="Z138" s="639"/>
      <c r="AA138" s="639"/>
      <c r="AB138" s="848"/>
      <c r="AC138" s="639"/>
      <c r="AD138" s="283"/>
      <c r="AE138" s="283"/>
      <c r="AF138" s="639"/>
      <c r="AG138" s="639"/>
      <c r="AH138" s="639"/>
      <c r="AI138" s="283"/>
      <c r="AJ138" s="283"/>
      <c r="AK138" s="639"/>
      <c r="AL138" s="283"/>
      <c r="AM138" s="283"/>
      <c r="AN138" s="283"/>
      <c r="AO138" s="283"/>
      <c r="AP138" s="848"/>
      <c r="AQ138" s="283"/>
      <c r="AR138" s="283"/>
      <c r="AS138" s="283"/>
      <c r="AT138" s="283"/>
      <c r="AU138" s="283"/>
      <c r="AV138" s="283"/>
      <c r="AW138" s="110"/>
      <c r="AX138" s="639"/>
      <c r="AY138" s="283"/>
      <c r="AZ138" s="283"/>
      <c r="BA138" s="283"/>
      <c r="BB138" s="283"/>
      <c r="BC138" s="283"/>
      <c r="BD138" s="639"/>
      <c r="BE138" s="283"/>
      <c r="BF138" s="639"/>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283"/>
      <c r="CG138" s="110"/>
      <c r="CH138" s="110"/>
      <c r="CI138" s="110"/>
      <c r="CJ138" s="367"/>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c r="IU138" s="110"/>
      <c r="IV138" s="110"/>
      <c r="IW138" s="110"/>
      <c r="IX138" s="110"/>
      <c r="IY138" s="110"/>
      <c r="IZ138" s="110"/>
      <c r="JA138" s="110"/>
      <c r="JB138" s="110"/>
      <c r="JC138" s="110"/>
      <c r="JD138" s="110"/>
      <c r="JE138" s="110"/>
      <c r="JF138" s="110"/>
      <c r="JG138" s="110"/>
      <c r="JH138" s="110"/>
      <c r="JI138" s="110"/>
      <c r="JJ138" s="110"/>
      <c r="JK138" s="110"/>
      <c r="JL138" s="110"/>
      <c r="JM138" s="110"/>
      <c r="JN138" s="110"/>
      <c r="JO138" s="110"/>
      <c r="JP138" s="110"/>
      <c r="JQ138" s="110"/>
      <c r="JR138" s="110"/>
      <c r="JS138" s="110"/>
      <c r="JT138" s="110"/>
      <c r="JU138" s="110"/>
      <c r="JV138" s="110"/>
      <c r="JW138" s="110"/>
      <c r="JX138" s="110"/>
      <c r="JY138" s="110"/>
      <c r="JZ138" s="110"/>
      <c r="KA138" s="110"/>
      <c r="KB138" s="110"/>
      <c r="KC138" s="110"/>
      <c r="KD138" s="110"/>
      <c r="KE138" s="110"/>
      <c r="KF138" s="110"/>
      <c r="KG138" s="110"/>
      <c r="KH138" s="110"/>
      <c r="KI138" s="110"/>
      <c r="KJ138" s="110"/>
      <c r="KK138" s="110"/>
      <c r="KL138" s="110"/>
      <c r="KM138" s="110"/>
      <c r="KN138" s="110"/>
      <c r="KO138" s="110"/>
      <c r="KP138" s="110"/>
      <c r="KQ138" s="110"/>
      <c r="KR138" s="110"/>
      <c r="KS138" s="110"/>
      <c r="KT138" s="110"/>
      <c r="KU138" s="110"/>
      <c r="KV138" s="110"/>
      <c r="KW138" s="110"/>
      <c r="KX138" s="110"/>
      <c r="KY138" s="110"/>
      <c r="KZ138" s="110"/>
      <c r="LA138" s="110"/>
      <c r="LB138" s="110"/>
      <c r="LC138" s="110"/>
      <c r="LD138" s="110"/>
      <c r="LE138" s="110"/>
      <c r="LF138" s="110"/>
      <c r="LG138" s="110"/>
      <c r="LH138" s="110"/>
      <c r="LI138" s="110"/>
      <c r="LJ138" s="110"/>
      <c r="LK138" s="110"/>
      <c r="LL138" s="110"/>
      <c r="LM138" s="110"/>
      <c r="LN138" s="110"/>
      <c r="LO138" s="110"/>
      <c r="LP138" s="110"/>
      <c r="LQ138" s="110"/>
      <c r="LR138" s="110"/>
      <c r="LS138" s="110"/>
      <c r="LT138" s="110"/>
      <c r="LU138" s="110"/>
      <c r="LV138" s="110"/>
      <c r="LW138" s="110"/>
      <c r="LX138" s="110"/>
      <c r="LY138" s="110"/>
      <c r="LZ138" s="110"/>
      <c r="MA138" s="110"/>
      <c r="MB138" s="110"/>
      <c r="MC138" s="110"/>
      <c r="MD138" s="110"/>
      <c r="ME138" s="110"/>
      <c r="MF138" s="110"/>
      <c r="MG138" s="110"/>
      <c r="MH138" s="110"/>
      <c r="MI138" s="110"/>
      <c r="MJ138" s="110"/>
      <c r="MK138" s="110"/>
      <c r="ML138" s="110"/>
      <c r="MM138" s="110"/>
      <c r="MN138" s="110"/>
      <c r="MO138" s="110"/>
      <c r="MP138" s="110"/>
      <c r="MT138" s="110"/>
      <c r="MU138" s="120"/>
    </row>
    <row r="139" spans="1:359" s="99" customFormat="1" x14ac:dyDescent="0.35">
      <c r="A139" s="280"/>
      <c r="B139" s="102"/>
      <c r="C139" s="102"/>
      <c r="D139" s="54"/>
      <c r="E139" s="110"/>
      <c r="F139" s="50"/>
      <c r="G139" s="639"/>
      <c r="H139" s="848"/>
      <c r="I139" s="848"/>
      <c r="J139" s="639"/>
      <c r="K139" s="639"/>
      <c r="L139" s="639"/>
      <c r="M139" s="639"/>
      <c r="N139" s="639"/>
      <c r="O139" s="639"/>
      <c r="P139" s="848"/>
      <c r="Q139" s="848"/>
      <c r="R139" s="848"/>
      <c r="S139" s="639"/>
      <c r="T139" s="639"/>
      <c r="U139" s="848"/>
      <c r="V139" s="639"/>
      <c r="W139" s="639"/>
      <c r="X139" s="639"/>
      <c r="Y139" s="639"/>
      <c r="Z139" s="639"/>
      <c r="AA139" s="639"/>
      <c r="AB139" s="848"/>
      <c r="AC139" s="639"/>
      <c r="AD139" s="283"/>
      <c r="AE139" s="283"/>
      <c r="AF139" s="639"/>
      <c r="AG139" s="639"/>
      <c r="AH139" s="639"/>
      <c r="AI139" s="283"/>
      <c r="AJ139" s="283"/>
      <c r="AK139" s="639"/>
      <c r="AL139" s="283"/>
      <c r="AM139" s="283"/>
      <c r="AN139" s="283"/>
      <c r="AO139" s="283"/>
      <c r="AP139" s="848"/>
      <c r="AQ139" s="283"/>
      <c r="AR139" s="283"/>
      <c r="AS139" s="283"/>
      <c r="AT139" s="283"/>
      <c r="AU139" s="283"/>
      <c r="AV139" s="283"/>
      <c r="AW139" s="110"/>
      <c r="AX139" s="639"/>
      <c r="AY139" s="283"/>
      <c r="AZ139" s="283"/>
      <c r="BA139" s="283"/>
      <c r="BB139" s="283"/>
      <c r="BC139" s="283"/>
      <c r="BD139" s="639"/>
      <c r="BE139" s="283"/>
      <c r="BF139" s="639"/>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283"/>
      <c r="CG139" s="110"/>
      <c r="CH139" s="110"/>
      <c r="CI139" s="110"/>
      <c r="CJ139" s="367"/>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c r="IU139" s="110"/>
      <c r="IV139" s="110"/>
      <c r="IW139" s="110"/>
      <c r="IX139" s="110"/>
      <c r="IY139" s="110"/>
      <c r="IZ139" s="110"/>
      <c r="JA139" s="110"/>
      <c r="JB139" s="110"/>
      <c r="JC139" s="110"/>
      <c r="JD139" s="110"/>
      <c r="JE139" s="110"/>
      <c r="JF139" s="110"/>
      <c r="JG139" s="110"/>
      <c r="JH139" s="110"/>
      <c r="JI139" s="110"/>
      <c r="JJ139" s="110"/>
      <c r="JK139" s="110"/>
      <c r="JL139" s="110"/>
      <c r="JM139" s="110"/>
      <c r="JN139" s="110"/>
      <c r="JO139" s="110"/>
      <c r="JP139" s="110"/>
      <c r="JQ139" s="110"/>
      <c r="JR139" s="110"/>
      <c r="JS139" s="110"/>
      <c r="JT139" s="110"/>
      <c r="JU139" s="110"/>
      <c r="JV139" s="110"/>
      <c r="JW139" s="110"/>
      <c r="JX139" s="110"/>
      <c r="JY139" s="110"/>
      <c r="JZ139" s="110"/>
      <c r="KA139" s="110"/>
      <c r="KB139" s="110"/>
      <c r="KC139" s="110"/>
      <c r="KD139" s="110"/>
      <c r="KE139" s="110"/>
      <c r="KF139" s="110"/>
      <c r="KG139" s="110"/>
      <c r="KH139" s="110"/>
      <c r="KI139" s="110"/>
      <c r="KJ139" s="110"/>
      <c r="KK139" s="110"/>
      <c r="KL139" s="110"/>
      <c r="KM139" s="110"/>
      <c r="KN139" s="110"/>
      <c r="KO139" s="110"/>
      <c r="KP139" s="110"/>
      <c r="KQ139" s="110"/>
      <c r="KR139" s="110"/>
      <c r="KS139" s="110"/>
      <c r="KT139" s="110"/>
      <c r="KU139" s="110"/>
      <c r="KV139" s="110"/>
      <c r="KW139" s="110"/>
      <c r="KX139" s="110"/>
      <c r="KY139" s="110"/>
      <c r="KZ139" s="110"/>
      <c r="LA139" s="110"/>
      <c r="LB139" s="110"/>
      <c r="LC139" s="110"/>
      <c r="LD139" s="110"/>
      <c r="LE139" s="110"/>
      <c r="LF139" s="110"/>
      <c r="LG139" s="110"/>
      <c r="LH139" s="110"/>
      <c r="LI139" s="110"/>
      <c r="LJ139" s="110"/>
      <c r="LK139" s="110"/>
      <c r="LL139" s="110"/>
      <c r="LM139" s="110"/>
      <c r="LN139" s="110"/>
      <c r="LO139" s="110"/>
      <c r="LP139" s="110"/>
      <c r="LQ139" s="110"/>
      <c r="LR139" s="110"/>
      <c r="LS139" s="110"/>
      <c r="LT139" s="110"/>
      <c r="LU139" s="110"/>
      <c r="LV139" s="110"/>
      <c r="LW139" s="110"/>
      <c r="LX139" s="110"/>
      <c r="LY139" s="110"/>
      <c r="LZ139" s="110"/>
      <c r="MA139" s="110"/>
      <c r="MB139" s="110"/>
      <c r="MC139" s="110"/>
      <c r="MD139" s="110"/>
      <c r="ME139" s="110"/>
      <c r="MF139" s="110"/>
      <c r="MG139" s="110"/>
      <c r="MH139" s="110"/>
      <c r="MI139" s="110"/>
      <c r="MJ139" s="110"/>
      <c r="MK139" s="110"/>
      <c r="ML139" s="110"/>
      <c r="MM139" s="110"/>
      <c r="MN139" s="110"/>
      <c r="MO139" s="110"/>
      <c r="MP139" s="110"/>
      <c r="MT139" s="110"/>
      <c r="MU139" s="120"/>
    </row>
    <row r="140" spans="1:359" s="99" customFormat="1" x14ac:dyDescent="0.35">
      <c r="A140" s="280"/>
      <c r="B140" s="102"/>
      <c r="C140" s="102"/>
      <c r="D140" s="54"/>
      <c r="E140" s="110"/>
      <c r="F140" s="50"/>
      <c r="G140" s="639"/>
      <c r="H140" s="848"/>
      <c r="I140" s="848"/>
      <c r="J140" s="639"/>
      <c r="K140" s="639"/>
      <c r="L140" s="639"/>
      <c r="M140" s="639"/>
      <c r="N140" s="639"/>
      <c r="O140" s="639"/>
      <c r="P140" s="848"/>
      <c r="Q140" s="848"/>
      <c r="R140" s="848"/>
      <c r="S140" s="639"/>
      <c r="T140" s="639"/>
      <c r="U140" s="848"/>
      <c r="V140" s="639"/>
      <c r="W140" s="639"/>
      <c r="X140" s="639"/>
      <c r="Y140" s="639"/>
      <c r="Z140" s="639"/>
      <c r="AA140" s="639"/>
      <c r="AB140" s="848"/>
      <c r="AC140" s="639"/>
      <c r="AD140" s="283"/>
      <c r="AE140" s="283"/>
      <c r="AF140" s="639"/>
      <c r="AG140" s="639"/>
      <c r="AH140" s="639"/>
      <c r="AI140" s="283"/>
      <c r="AJ140" s="283"/>
      <c r="AK140" s="639"/>
      <c r="AL140" s="283"/>
      <c r="AM140" s="283"/>
      <c r="AN140" s="283"/>
      <c r="AO140" s="283"/>
      <c r="AP140" s="848"/>
      <c r="AQ140" s="283"/>
      <c r="AR140" s="283"/>
      <c r="AS140" s="283"/>
      <c r="AT140" s="283"/>
      <c r="AU140" s="283"/>
      <c r="AV140" s="283"/>
      <c r="AW140" s="110"/>
      <c r="AX140" s="639"/>
      <c r="AY140" s="283"/>
      <c r="AZ140" s="283"/>
      <c r="BA140" s="283"/>
      <c r="BB140" s="283"/>
      <c r="BC140" s="283"/>
      <c r="BD140" s="639"/>
      <c r="BE140" s="283"/>
      <c r="BF140" s="639"/>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283"/>
      <c r="CG140" s="110"/>
      <c r="CH140" s="110"/>
      <c r="CI140" s="110"/>
      <c r="CJ140" s="367"/>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c r="IU140" s="110"/>
      <c r="IV140" s="110"/>
      <c r="IW140" s="110"/>
      <c r="IX140" s="110"/>
      <c r="IY140" s="110"/>
      <c r="IZ140" s="110"/>
      <c r="JA140" s="110"/>
      <c r="JB140" s="110"/>
      <c r="JC140" s="110"/>
      <c r="JD140" s="110"/>
      <c r="JE140" s="110"/>
      <c r="JF140" s="110"/>
      <c r="JG140" s="110"/>
      <c r="JH140" s="110"/>
      <c r="JI140" s="110"/>
      <c r="JJ140" s="110"/>
      <c r="JK140" s="110"/>
      <c r="JL140" s="110"/>
      <c r="JM140" s="110"/>
      <c r="JN140" s="110"/>
      <c r="JO140" s="110"/>
      <c r="JP140" s="110"/>
      <c r="JQ140" s="110"/>
      <c r="JR140" s="110"/>
      <c r="JS140" s="110"/>
      <c r="JT140" s="110"/>
      <c r="JU140" s="110"/>
      <c r="JV140" s="110"/>
      <c r="JW140" s="110"/>
      <c r="JX140" s="110"/>
      <c r="JY140" s="110"/>
      <c r="JZ140" s="110"/>
      <c r="KA140" s="110"/>
      <c r="KB140" s="110"/>
      <c r="KC140" s="110"/>
      <c r="KD140" s="110"/>
      <c r="KE140" s="110"/>
      <c r="KF140" s="110"/>
      <c r="KG140" s="110"/>
      <c r="KH140" s="110"/>
      <c r="KI140" s="110"/>
      <c r="KJ140" s="110"/>
      <c r="KK140" s="110"/>
      <c r="KL140" s="110"/>
      <c r="KM140" s="110"/>
      <c r="KN140" s="110"/>
      <c r="KO140" s="110"/>
      <c r="KP140" s="110"/>
      <c r="KQ140" s="110"/>
      <c r="KR140" s="110"/>
      <c r="KS140" s="110"/>
      <c r="KT140" s="110"/>
      <c r="KU140" s="110"/>
      <c r="KV140" s="110"/>
      <c r="KW140" s="110"/>
      <c r="KX140" s="110"/>
      <c r="KY140" s="110"/>
      <c r="KZ140" s="110"/>
      <c r="LA140" s="110"/>
      <c r="LB140" s="110"/>
      <c r="LC140" s="110"/>
      <c r="LD140" s="110"/>
      <c r="LE140" s="110"/>
      <c r="LF140" s="110"/>
      <c r="LG140" s="110"/>
      <c r="LH140" s="110"/>
      <c r="LI140" s="110"/>
      <c r="LJ140" s="110"/>
      <c r="LK140" s="110"/>
      <c r="LL140" s="110"/>
      <c r="LM140" s="110"/>
      <c r="LN140" s="110"/>
      <c r="LO140" s="110"/>
      <c r="LP140" s="110"/>
      <c r="LQ140" s="110"/>
      <c r="LR140" s="110"/>
      <c r="LS140" s="110"/>
      <c r="LT140" s="110"/>
      <c r="LU140" s="110"/>
      <c r="LV140" s="110"/>
      <c r="LW140" s="110"/>
      <c r="LX140" s="110"/>
      <c r="LY140" s="110"/>
      <c r="LZ140" s="110"/>
      <c r="MA140" s="110"/>
      <c r="MB140" s="110"/>
      <c r="MC140" s="110"/>
      <c r="MD140" s="110"/>
      <c r="ME140" s="110"/>
      <c r="MF140" s="110"/>
      <c r="MG140" s="110"/>
      <c r="MH140" s="110"/>
      <c r="MI140" s="110"/>
      <c r="MJ140" s="110"/>
      <c r="MK140" s="110"/>
      <c r="ML140" s="110"/>
      <c r="MM140" s="110"/>
      <c r="MN140" s="110"/>
      <c r="MO140" s="110"/>
      <c r="MP140" s="110"/>
      <c r="MT140" s="110"/>
      <c r="MU140" s="120"/>
    </row>
    <row r="141" spans="1:359" s="99" customFormat="1" x14ac:dyDescent="0.35">
      <c r="A141" s="280"/>
      <c r="B141" s="102"/>
      <c r="C141" s="102"/>
      <c r="D141" s="54"/>
      <c r="E141" s="110"/>
      <c r="F141" s="50"/>
      <c r="G141" s="639"/>
      <c r="H141" s="848"/>
      <c r="I141" s="848"/>
      <c r="J141" s="639"/>
      <c r="K141" s="639"/>
      <c r="L141" s="639"/>
      <c r="M141" s="639"/>
      <c r="N141" s="639"/>
      <c r="O141" s="639"/>
      <c r="P141" s="848"/>
      <c r="Q141" s="848"/>
      <c r="R141" s="848"/>
      <c r="S141" s="639"/>
      <c r="T141" s="639"/>
      <c r="U141" s="848"/>
      <c r="V141" s="639"/>
      <c r="W141" s="639"/>
      <c r="X141" s="639"/>
      <c r="Y141" s="639"/>
      <c r="Z141" s="639"/>
      <c r="AA141" s="639"/>
      <c r="AB141" s="848"/>
      <c r="AC141" s="639"/>
      <c r="AD141" s="283"/>
      <c r="AE141" s="283"/>
      <c r="AF141" s="639"/>
      <c r="AG141" s="639"/>
      <c r="AH141" s="639"/>
      <c r="AI141" s="283"/>
      <c r="AJ141" s="283"/>
      <c r="AK141" s="639"/>
      <c r="AL141" s="283"/>
      <c r="AM141" s="283"/>
      <c r="AN141" s="283"/>
      <c r="AO141" s="283"/>
      <c r="AP141" s="848"/>
      <c r="AQ141" s="283"/>
      <c r="AR141" s="283"/>
      <c r="AS141" s="283"/>
      <c r="AT141" s="283"/>
      <c r="AU141" s="283"/>
      <c r="AV141" s="283"/>
      <c r="AW141" s="110"/>
      <c r="AX141" s="639"/>
      <c r="AY141" s="283"/>
      <c r="AZ141" s="283"/>
      <c r="BA141" s="283"/>
      <c r="BB141" s="283"/>
      <c r="BC141" s="283"/>
      <c r="BD141" s="639"/>
      <c r="BE141" s="283"/>
      <c r="BF141" s="639"/>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283"/>
      <c r="CG141" s="110"/>
      <c r="CH141" s="110"/>
      <c r="CI141" s="110"/>
      <c r="CJ141" s="367"/>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c r="IU141" s="110"/>
      <c r="IV141" s="110"/>
      <c r="IW141" s="110"/>
      <c r="IX141" s="110"/>
      <c r="IY141" s="110"/>
      <c r="IZ141" s="110"/>
      <c r="JA141" s="110"/>
      <c r="JB141" s="110"/>
      <c r="JC141" s="110"/>
      <c r="JD141" s="110"/>
      <c r="JE141" s="110"/>
      <c r="JF141" s="110"/>
      <c r="JG141" s="110"/>
      <c r="JH141" s="110"/>
      <c r="JI141" s="110"/>
      <c r="JJ141" s="110"/>
      <c r="JK141" s="110"/>
      <c r="JL141" s="110"/>
      <c r="JM141" s="110"/>
      <c r="JN141" s="110"/>
      <c r="JO141" s="110"/>
      <c r="JP141" s="110"/>
      <c r="JQ141" s="110"/>
      <c r="JR141" s="110"/>
      <c r="JS141" s="110"/>
      <c r="JT141" s="110"/>
      <c r="JU141" s="110"/>
      <c r="JV141" s="110"/>
      <c r="JW141" s="110"/>
      <c r="JX141" s="110"/>
      <c r="JY141" s="110"/>
      <c r="JZ141" s="110"/>
      <c r="KA141" s="110"/>
      <c r="KB141" s="110"/>
      <c r="KC141" s="110"/>
      <c r="KD141" s="110"/>
      <c r="KE141" s="110"/>
      <c r="KF141" s="110"/>
      <c r="KG141" s="110"/>
      <c r="KH141" s="110"/>
      <c r="KI141" s="110"/>
      <c r="KJ141" s="110"/>
      <c r="KK141" s="110"/>
      <c r="KL141" s="110"/>
      <c r="KM141" s="110"/>
      <c r="KN141" s="110"/>
      <c r="KO141" s="110"/>
      <c r="KP141" s="110"/>
      <c r="KQ141" s="110"/>
      <c r="KR141" s="110"/>
      <c r="KS141" s="110"/>
      <c r="KT141" s="110"/>
      <c r="KU141" s="110"/>
      <c r="KV141" s="110"/>
      <c r="KW141" s="110"/>
      <c r="KX141" s="110"/>
      <c r="KY141" s="110"/>
      <c r="KZ141" s="110"/>
      <c r="LA141" s="110"/>
      <c r="LB141" s="110"/>
      <c r="LC141" s="110"/>
      <c r="LD141" s="110"/>
      <c r="LE141" s="110"/>
      <c r="LF141" s="110"/>
      <c r="LG141" s="110"/>
      <c r="LH141" s="110"/>
      <c r="LI141" s="110"/>
      <c r="LJ141" s="110"/>
      <c r="LK141" s="110"/>
      <c r="LL141" s="110"/>
      <c r="LM141" s="110"/>
      <c r="LN141" s="110"/>
      <c r="LO141" s="110"/>
      <c r="LP141" s="110"/>
      <c r="LQ141" s="110"/>
      <c r="LR141" s="110"/>
      <c r="LS141" s="110"/>
      <c r="LT141" s="110"/>
      <c r="LU141" s="110"/>
      <c r="LV141" s="110"/>
      <c r="LW141" s="110"/>
      <c r="LX141" s="110"/>
      <c r="LY141" s="110"/>
      <c r="LZ141" s="110"/>
      <c r="MA141" s="110"/>
      <c r="MB141" s="110"/>
      <c r="MC141" s="110"/>
      <c r="MD141" s="110"/>
      <c r="ME141" s="110"/>
      <c r="MF141" s="110"/>
      <c r="MG141" s="110"/>
      <c r="MH141" s="110"/>
      <c r="MI141" s="110"/>
      <c r="MJ141" s="110"/>
      <c r="MK141" s="110"/>
      <c r="ML141" s="110"/>
      <c r="MM141" s="110"/>
      <c r="MN141" s="110"/>
      <c r="MO141" s="110"/>
      <c r="MP141" s="110"/>
      <c r="MT141" s="110"/>
      <c r="MU141" s="120"/>
    </row>
    <row r="142" spans="1:359" s="99" customFormat="1" x14ac:dyDescent="0.35">
      <c r="A142" s="280"/>
      <c r="B142" s="102"/>
      <c r="C142" s="102"/>
      <c r="D142" s="54"/>
      <c r="E142" s="110"/>
      <c r="F142" s="50"/>
      <c r="G142" s="639"/>
      <c r="H142" s="848"/>
      <c r="I142" s="848"/>
      <c r="J142" s="639"/>
      <c r="K142" s="639"/>
      <c r="L142" s="639"/>
      <c r="M142" s="639"/>
      <c r="N142" s="639"/>
      <c r="O142" s="639"/>
      <c r="P142" s="848"/>
      <c r="Q142" s="848"/>
      <c r="R142" s="848"/>
      <c r="S142" s="639"/>
      <c r="T142" s="639"/>
      <c r="U142" s="848"/>
      <c r="V142" s="639"/>
      <c r="W142" s="639"/>
      <c r="X142" s="639"/>
      <c r="Y142" s="639"/>
      <c r="Z142" s="639"/>
      <c r="AA142" s="639"/>
      <c r="AB142" s="848"/>
      <c r="AC142" s="639"/>
      <c r="AD142" s="283"/>
      <c r="AE142" s="283"/>
      <c r="AF142" s="639"/>
      <c r="AG142" s="639"/>
      <c r="AH142" s="639"/>
      <c r="AI142" s="283"/>
      <c r="AJ142" s="283"/>
      <c r="AK142" s="639"/>
      <c r="AL142" s="283"/>
      <c r="AM142" s="283"/>
      <c r="AN142" s="283"/>
      <c r="AO142" s="283"/>
      <c r="AP142" s="848"/>
      <c r="AQ142" s="283"/>
      <c r="AR142" s="283"/>
      <c r="AS142" s="283"/>
      <c r="AT142" s="283"/>
      <c r="AU142" s="283"/>
      <c r="AV142" s="283"/>
      <c r="AW142" s="110"/>
      <c r="AX142" s="639"/>
      <c r="AY142" s="283"/>
      <c r="AZ142" s="283"/>
      <c r="BA142" s="283"/>
      <c r="BB142" s="283"/>
      <c r="BC142" s="283"/>
      <c r="BD142" s="639"/>
      <c r="BE142" s="283"/>
      <c r="BF142" s="639"/>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283"/>
      <c r="CG142" s="110"/>
      <c r="CH142" s="110"/>
      <c r="CI142" s="110"/>
      <c r="CJ142" s="367"/>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c r="IU142" s="110"/>
      <c r="IV142" s="110"/>
      <c r="IW142" s="110"/>
      <c r="IX142" s="110"/>
      <c r="IY142" s="110"/>
      <c r="IZ142" s="110"/>
      <c r="JA142" s="110"/>
      <c r="JB142" s="110"/>
      <c r="JC142" s="110"/>
      <c r="JD142" s="110"/>
      <c r="JE142" s="110"/>
      <c r="JF142" s="110"/>
      <c r="JG142" s="110"/>
      <c r="JH142" s="110"/>
      <c r="JI142" s="110"/>
      <c r="JJ142" s="110"/>
      <c r="JK142" s="110"/>
      <c r="JL142" s="110"/>
      <c r="JM142" s="110"/>
      <c r="JN142" s="110"/>
      <c r="JO142" s="110"/>
      <c r="JP142" s="110"/>
      <c r="JQ142" s="110"/>
      <c r="JR142" s="110"/>
      <c r="JS142" s="110"/>
      <c r="JT142" s="110"/>
      <c r="JU142" s="110"/>
      <c r="JV142" s="110"/>
      <c r="JW142" s="110"/>
      <c r="JX142" s="110"/>
      <c r="JY142" s="110"/>
      <c r="JZ142" s="110"/>
      <c r="KA142" s="110"/>
      <c r="KB142" s="110"/>
      <c r="KC142" s="110"/>
      <c r="KD142" s="110"/>
      <c r="KE142" s="110"/>
      <c r="KF142" s="110"/>
      <c r="KG142" s="110"/>
      <c r="KH142" s="110"/>
      <c r="KI142" s="110"/>
      <c r="KJ142" s="110"/>
      <c r="KK142" s="110"/>
      <c r="KL142" s="110"/>
      <c r="KM142" s="110"/>
      <c r="KN142" s="110"/>
      <c r="KO142" s="110"/>
      <c r="KP142" s="110"/>
      <c r="KQ142" s="110"/>
      <c r="KR142" s="110"/>
      <c r="KS142" s="110"/>
      <c r="KT142" s="110"/>
      <c r="KU142" s="110"/>
      <c r="KV142" s="110"/>
      <c r="KW142" s="110"/>
      <c r="KX142" s="110"/>
      <c r="KY142" s="110"/>
      <c r="KZ142" s="110"/>
      <c r="LA142" s="110"/>
      <c r="LB142" s="110"/>
      <c r="LC142" s="110"/>
      <c r="LD142" s="110"/>
      <c r="LE142" s="110"/>
      <c r="LF142" s="110"/>
      <c r="LG142" s="110"/>
      <c r="LH142" s="110"/>
      <c r="LI142" s="110"/>
      <c r="LJ142" s="110"/>
      <c r="LK142" s="110"/>
      <c r="LL142" s="110"/>
      <c r="LM142" s="110"/>
      <c r="LN142" s="110"/>
      <c r="LO142" s="110"/>
      <c r="LP142" s="110"/>
      <c r="LQ142" s="110"/>
      <c r="LR142" s="110"/>
      <c r="LS142" s="110"/>
      <c r="LT142" s="110"/>
      <c r="LU142" s="110"/>
      <c r="LV142" s="110"/>
      <c r="LW142" s="110"/>
      <c r="LX142" s="110"/>
      <c r="LY142" s="110"/>
      <c r="LZ142" s="110"/>
      <c r="MA142" s="110"/>
      <c r="MB142" s="110"/>
      <c r="MC142" s="110"/>
      <c r="MD142" s="110"/>
      <c r="ME142" s="110"/>
      <c r="MF142" s="110"/>
      <c r="MG142" s="110"/>
      <c r="MH142" s="110"/>
      <c r="MI142" s="110"/>
      <c r="MJ142" s="110"/>
      <c r="MK142" s="110"/>
      <c r="ML142" s="110"/>
      <c r="MM142" s="110"/>
      <c r="MN142" s="110"/>
      <c r="MO142" s="110"/>
      <c r="MP142" s="110"/>
      <c r="MT142" s="110"/>
      <c r="MU142" s="120"/>
    </row>
    <row r="143" spans="1:359" s="99" customFormat="1" x14ac:dyDescent="0.35">
      <c r="A143" s="280"/>
      <c r="B143" s="102"/>
      <c r="C143" s="102"/>
      <c r="D143" s="54"/>
      <c r="E143" s="110"/>
      <c r="F143" s="50"/>
      <c r="G143" s="639"/>
      <c r="H143" s="848"/>
      <c r="I143" s="848"/>
      <c r="J143" s="639"/>
      <c r="K143" s="639"/>
      <c r="L143" s="639"/>
      <c r="M143" s="639"/>
      <c r="N143" s="639"/>
      <c r="O143" s="639"/>
      <c r="P143" s="848"/>
      <c r="Q143" s="848"/>
      <c r="R143" s="848"/>
      <c r="S143" s="639"/>
      <c r="T143" s="639"/>
      <c r="U143" s="848"/>
      <c r="V143" s="639"/>
      <c r="W143" s="639"/>
      <c r="X143" s="639"/>
      <c r="Y143" s="639"/>
      <c r="Z143" s="639"/>
      <c r="AA143" s="639"/>
      <c r="AB143" s="848"/>
      <c r="AC143" s="639"/>
      <c r="AD143" s="283"/>
      <c r="AE143" s="283"/>
      <c r="AF143" s="639"/>
      <c r="AG143" s="639"/>
      <c r="AH143" s="639"/>
      <c r="AI143" s="283"/>
      <c r="AJ143" s="283"/>
      <c r="AK143" s="639"/>
      <c r="AL143" s="283"/>
      <c r="AM143" s="283"/>
      <c r="AN143" s="283"/>
      <c r="AO143" s="283"/>
      <c r="AP143" s="848"/>
      <c r="AQ143" s="283"/>
      <c r="AR143" s="283"/>
      <c r="AS143" s="283"/>
      <c r="AT143" s="283"/>
      <c r="AU143" s="283"/>
      <c r="AV143" s="283"/>
      <c r="AW143" s="110"/>
      <c r="AX143" s="639"/>
      <c r="AY143" s="283"/>
      <c r="AZ143" s="283"/>
      <c r="BA143" s="283"/>
      <c r="BB143" s="283"/>
      <c r="BC143" s="283"/>
      <c r="BD143" s="639"/>
      <c r="BE143" s="283"/>
      <c r="BF143" s="639"/>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283"/>
      <c r="CG143" s="110"/>
      <c r="CH143" s="110"/>
      <c r="CI143" s="110"/>
      <c r="CJ143" s="367"/>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c r="IU143" s="110"/>
      <c r="IV143" s="110"/>
      <c r="IW143" s="110"/>
      <c r="IX143" s="110"/>
      <c r="IY143" s="110"/>
      <c r="IZ143" s="110"/>
      <c r="JA143" s="110"/>
      <c r="JB143" s="110"/>
      <c r="JC143" s="110"/>
      <c r="JD143" s="110"/>
      <c r="JE143" s="110"/>
      <c r="JF143" s="110"/>
      <c r="JG143" s="110"/>
      <c r="JH143" s="110"/>
      <c r="JI143" s="110"/>
      <c r="JJ143" s="110"/>
      <c r="JK143" s="110"/>
      <c r="JL143" s="110"/>
      <c r="JM143" s="110"/>
      <c r="JN143" s="110"/>
      <c r="JO143" s="110"/>
      <c r="JP143" s="110"/>
      <c r="JQ143" s="110"/>
      <c r="JR143" s="110"/>
      <c r="JS143" s="110"/>
      <c r="JT143" s="110"/>
      <c r="JU143" s="110"/>
      <c r="JV143" s="110"/>
      <c r="JW143" s="110"/>
      <c r="JX143" s="110"/>
      <c r="JY143" s="110"/>
      <c r="JZ143" s="110"/>
      <c r="KA143" s="110"/>
      <c r="KB143" s="110"/>
      <c r="KC143" s="110"/>
      <c r="KD143" s="110"/>
      <c r="KE143" s="110"/>
      <c r="KF143" s="110"/>
      <c r="KG143" s="110"/>
      <c r="KH143" s="110"/>
      <c r="KI143" s="110"/>
      <c r="KJ143" s="110"/>
      <c r="KK143" s="110"/>
      <c r="KL143" s="110"/>
      <c r="KM143" s="110"/>
      <c r="KN143" s="110"/>
      <c r="KO143" s="110"/>
      <c r="KP143" s="110"/>
      <c r="KQ143" s="110"/>
      <c r="KR143" s="110"/>
      <c r="KS143" s="110"/>
      <c r="KT143" s="110"/>
      <c r="KU143" s="110"/>
      <c r="KV143" s="110"/>
      <c r="KW143" s="110"/>
      <c r="KX143" s="110"/>
      <c r="KY143" s="110"/>
      <c r="KZ143" s="110"/>
      <c r="LA143" s="110"/>
      <c r="LB143" s="110"/>
      <c r="LC143" s="110"/>
      <c r="LD143" s="110"/>
      <c r="LE143" s="110"/>
      <c r="LF143" s="110"/>
      <c r="LG143" s="110"/>
      <c r="LH143" s="110"/>
      <c r="LI143" s="110"/>
      <c r="LJ143" s="110"/>
      <c r="LK143" s="110"/>
      <c r="LL143" s="110"/>
      <c r="LM143" s="110"/>
      <c r="LN143" s="110"/>
      <c r="LO143" s="110"/>
      <c r="LP143" s="110"/>
      <c r="LQ143" s="110"/>
      <c r="LR143" s="110"/>
      <c r="LS143" s="110"/>
      <c r="LT143" s="110"/>
      <c r="LU143" s="110"/>
      <c r="LV143" s="110"/>
      <c r="LW143" s="110"/>
      <c r="LX143" s="110"/>
      <c r="LY143" s="110"/>
      <c r="LZ143" s="110"/>
      <c r="MA143" s="110"/>
      <c r="MB143" s="110"/>
      <c r="MC143" s="110"/>
      <c r="MD143" s="110"/>
      <c r="ME143" s="110"/>
      <c r="MF143" s="110"/>
      <c r="MG143" s="110"/>
      <c r="MH143" s="110"/>
      <c r="MI143" s="110"/>
      <c r="MJ143" s="110"/>
      <c r="MK143" s="110"/>
      <c r="ML143" s="110"/>
      <c r="MM143" s="110"/>
      <c r="MN143" s="110"/>
      <c r="MO143" s="110"/>
      <c r="MP143" s="110"/>
      <c r="MT143" s="110"/>
      <c r="MU143" s="120"/>
    </row>
    <row r="144" spans="1:359" s="99" customFormat="1" x14ac:dyDescent="0.35">
      <c r="A144" s="280"/>
      <c r="B144" s="102"/>
      <c r="C144" s="102"/>
      <c r="D144" s="54"/>
      <c r="E144" s="110"/>
      <c r="F144" s="50"/>
      <c r="G144" s="639"/>
      <c r="H144" s="848"/>
      <c r="I144" s="848"/>
      <c r="J144" s="639"/>
      <c r="K144" s="639"/>
      <c r="L144" s="639"/>
      <c r="M144" s="639"/>
      <c r="N144" s="639"/>
      <c r="O144" s="639"/>
      <c r="P144" s="848"/>
      <c r="Q144" s="848"/>
      <c r="R144" s="848"/>
      <c r="S144" s="639"/>
      <c r="T144" s="639"/>
      <c r="U144" s="848"/>
      <c r="V144" s="639"/>
      <c r="W144" s="639"/>
      <c r="X144" s="639"/>
      <c r="Y144" s="639"/>
      <c r="Z144" s="639"/>
      <c r="AA144" s="639"/>
      <c r="AB144" s="848"/>
      <c r="AC144" s="639"/>
      <c r="AD144" s="283"/>
      <c r="AE144" s="283"/>
      <c r="AF144" s="639"/>
      <c r="AG144" s="639"/>
      <c r="AH144" s="639"/>
      <c r="AI144" s="283"/>
      <c r="AJ144" s="283"/>
      <c r="AK144" s="639"/>
      <c r="AL144" s="283"/>
      <c r="AM144" s="283"/>
      <c r="AN144" s="283"/>
      <c r="AO144" s="283"/>
      <c r="AP144" s="848"/>
      <c r="AQ144" s="283"/>
      <c r="AR144" s="283"/>
      <c r="AS144" s="283"/>
      <c r="AT144" s="283"/>
      <c r="AU144" s="283"/>
      <c r="AV144" s="283"/>
      <c r="AW144" s="110"/>
      <c r="AX144" s="639"/>
      <c r="AY144" s="283"/>
      <c r="AZ144" s="283"/>
      <c r="BA144" s="283"/>
      <c r="BB144" s="283"/>
      <c r="BC144" s="283"/>
      <c r="BD144" s="639"/>
      <c r="BE144" s="283"/>
      <c r="BF144" s="639"/>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283"/>
      <c r="CG144" s="110"/>
      <c r="CH144" s="110"/>
      <c r="CI144" s="110"/>
      <c r="CJ144" s="367"/>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c r="IU144" s="110"/>
      <c r="IV144" s="110"/>
      <c r="IW144" s="110"/>
      <c r="IX144" s="110"/>
      <c r="IY144" s="110"/>
      <c r="IZ144" s="110"/>
      <c r="JA144" s="110"/>
      <c r="JB144" s="110"/>
      <c r="JC144" s="110"/>
      <c r="JD144" s="110"/>
      <c r="JE144" s="110"/>
      <c r="JF144" s="110"/>
      <c r="JG144" s="110"/>
      <c r="JH144" s="110"/>
      <c r="JI144" s="110"/>
      <c r="JJ144" s="110"/>
      <c r="JK144" s="110"/>
      <c r="JL144" s="110"/>
      <c r="JM144" s="110"/>
      <c r="JN144" s="110"/>
      <c r="JO144" s="110"/>
      <c r="JP144" s="110"/>
      <c r="JQ144" s="110"/>
      <c r="JR144" s="110"/>
      <c r="JS144" s="110"/>
      <c r="JT144" s="110"/>
      <c r="JU144" s="110"/>
      <c r="JV144" s="110"/>
      <c r="JW144" s="110"/>
      <c r="JX144" s="110"/>
      <c r="JY144" s="110"/>
      <c r="JZ144" s="110"/>
      <c r="KA144" s="110"/>
      <c r="KB144" s="110"/>
      <c r="KC144" s="110"/>
      <c r="KD144" s="110"/>
      <c r="KE144" s="110"/>
      <c r="KF144" s="110"/>
      <c r="KG144" s="110"/>
      <c r="KH144" s="110"/>
      <c r="KI144" s="110"/>
      <c r="KJ144" s="110"/>
      <c r="KK144" s="110"/>
      <c r="KL144" s="110"/>
      <c r="KM144" s="110"/>
      <c r="KN144" s="110"/>
      <c r="KO144" s="110"/>
      <c r="KP144" s="110"/>
      <c r="KQ144" s="110"/>
      <c r="KR144" s="110"/>
      <c r="KS144" s="110"/>
      <c r="KT144" s="110"/>
      <c r="KU144" s="110"/>
      <c r="KV144" s="110"/>
      <c r="KW144" s="110"/>
      <c r="KX144" s="110"/>
      <c r="KY144" s="110"/>
      <c r="KZ144" s="110"/>
      <c r="LA144" s="110"/>
      <c r="LB144" s="110"/>
      <c r="LC144" s="110"/>
      <c r="LD144" s="110"/>
      <c r="LE144" s="110"/>
      <c r="LF144" s="110"/>
      <c r="LG144" s="110"/>
      <c r="LH144" s="110"/>
      <c r="LI144" s="110"/>
      <c r="LJ144" s="110"/>
      <c r="LK144" s="110"/>
      <c r="LL144" s="110"/>
      <c r="LM144" s="110"/>
      <c r="LN144" s="110"/>
      <c r="LO144" s="110"/>
      <c r="LP144" s="110"/>
      <c r="LQ144" s="110"/>
      <c r="LR144" s="110"/>
      <c r="LS144" s="110"/>
      <c r="LT144" s="110"/>
      <c r="LU144" s="110"/>
      <c r="LV144" s="110"/>
      <c r="LW144" s="110"/>
      <c r="LX144" s="110"/>
      <c r="LY144" s="110"/>
      <c r="LZ144" s="110"/>
      <c r="MA144" s="110"/>
      <c r="MB144" s="110"/>
      <c r="MC144" s="110"/>
      <c r="MD144" s="110"/>
      <c r="ME144" s="110"/>
      <c r="MF144" s="110"/>
      <c r="MG144" s="110"/>
      <c r="MH144" s="110"/>
      <c r="MI144" s="110"/>
      <c r="MJ144" s="110"/>
      <c r="MK144" s="110"/>
      <c r="ML144" s="110"/>
      <c r="MM144" s="110"/>
      <c r="MN144" s="110"/>
      <c r="MO144" s="110"/>
      <c r="MP144" s="110"/>
      <c r="MT144" s="110"/>
      <c r="MU144" s="120"/>
    </row>
    <row r="145" spans="1:359" s="99" customFormat="1" x14ac:dyDescent="0.35">
      <c r="A145" s="280"/>
      <c r="B145" s="102"/>
      <c r="C145" s="102"/>
      <c r="D145" s="54"/>
      <c r="E145" s="110"/>
      <c r="F145" s="50"/>
      <c r="G145" s="639"/>
      <c r="H145" s="848"/>
      <c r="I145" s="848"/>
      <c r="J145" s="639"/>
      <c r="K145" s="639"/>
      <c r="L145" s="639"/>
      <c r="M145" s="639"/>
      <c r="N145" s="639"/>
      <c r="O145" s="639"/>
      <c r="P145" s="848"/>
      <c r="Q145" s="848"/>
      <c r="R145" s="848"/>
      <c r="S145" s="639"/>
      <c r="T145" s="639"/>
      <c r="U145" s="848"/>
      <c r="V145" s="639"/>
      <c r="W145" s="639"/>
      <c r="X145" s="639"/>
      <c r="Y145" s="639"/>
      <c r="Z145" s="639"/>
      <c r="AA145" s="639"/>
      <c r="AB145" s="848"/>
      <c r="AC145" s="639"/>
      <c r="AD145" s="283"/>
      <c r="AE145" s="283"/>
      <c r="AF145" s="639"/>
      <c r="AG145" s="639"/>
      <c r="AH145" s="639"/>
      <c r="AI145" s="283"/>
      <c r="AJ145" s="283"/>
      <c r="AK145" s="639"/>
      <c r="AL145" s="283"/>
      <c r="AM145" s="283"/>
      <c r="AN145" s="283"/>
      <c r="AO145" s="283"/>
      <c r="AP145" s="848"/>
      <c r="AQ145" s="283"/>
      <c r="AR145" s="283"/>
      <c r="AS145" s="283"/>
      <c r="AT145" s="283"/>
      <c r="AU145" s="283"/>
      <c r="AV145" s="283"/>
      <c r="AW145" s="110"/>
      <c r="AX145" s="639"/>
      <c r="AY145" s="283"/>
      <c r="AZ145" s="283"/>
      <c r="BA145" s="283"/>
      <c r="BB145" s="283"/>
      <c r="BC145" s="283"/>
      <c r="BD145" s="639"/>
      <c r="BE145" s="283"/>
      <c r="BF145" s="639"/>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283"/>
      <c r="CG145" s="110"/>
      <c r="CH145" s="110"/>
      <c r="CI145" s="110"/>
      <c r="CJ145" s="367"/>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c r="EA145" s="110"/>
      <c r="EB145" s="110"/>
      <c r="EC145" s="110"/>
      <c r="ED145" s="110"/>
      <c r="EE145" s="110"/>
      <c r="EF145" s="110"/>
      <c r="EG145" s="110"/>
      <c r="EH145" s="110"/>
      <c r="EI145" s="110"/>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0"/>
      <c r="FU145" s="110"/>
      <c r="FV145" s="110"/>
      <c r="FW145" s="110"/>
      <c r="FX145" s="110"/>
      <c r="FY145" s="110"/>
      <c r="FZ145" s="110"/>
      <c r="GA145" s="110"/>
      <c r="GB145" s="110"/>
      <c r="GC145" s="110"/>
      <c r="GD145" s="110"/>
      <c r="GE145" s="110"/>
      <c r="GF145" s="110"/>
      <c r="GG145" s="110"/>
      <c r="GH145" s="110"/>
      <c r="GI145" s="110"/>
      <c r="GJ145" s="110"/>
      <c r="GK145" s="110"/>
      <c r="GL145" s="110"/>
      <c r="GM145" s="110"/>
      <c r="GN145" s="110"/>
      <c r="GO145" s="110"/>
      <c r="GP145" s="110"/>
      <c r="GQ145" s="110"/>
      <c r="GR145" s="110"/>
      <c r="GS145" s="110"/>
      <c r="GT145" s="110"/>
      <c r="GU145" s="110"/>
      <c r="GV145" s="110"/>
      <c r="GW145" s="110"/>
      <c r="GX145" s="110"/>
      <c r="GY145" s="110"/>
      <c r="GZ145" s="110"/>
      <c r="HA145" s="110"/>
      <c r="HB145" s="110"/>
      <c r="HC145" s="110"/>
      <c r="HD145" s="110"/>
      <c r="HE145" s="110"/>
      <c r="HF145" s="110"/>
      <c r="HG145" s="110"/>
      <c r="HH145" s="110"/>
      <c r="HI145" s="110"/>
      <c r="HJ145" s="110"/>
      <c r="HK145" s="110"/>
      <c r="HL145" s="110"/>
      <c r="HM145" s="110"/>
      <c r="HN145" s="110"/>
      <c r="HO145" s="110"/>
      <c r="HP145" s="110"/>
      <c r="HQ145" s="110"/>
      <c r="HR145" s="110"/>
      <c r="HS145" s="110"/>
      <c r="HT145" s="110"/>
      <c r="HU145" s="110"/>
      <c r="HV145" s="110"/>
      <c r="HW145" s="110"/>
      <c r="HX145" s="110"/>
      <c r="HY145" s="110"/>
      <c r="HZ145" s="110"/>
      <c r="IA145" s="110"/>
      <c r="IB145" s="110"/>
      <c r="IC145" s="110"/>
      <c r="ID145" s="110"/>
      <c r="IE145" s="110"/>
      <c r="IF145" s="110"/>
      <c r="IG145" s="110"/>
      <c r="IH145" s="110"/>
      <c r="II145" s="110"/>
      <c r="IJ145" s="110"/>
      <c r="IK145" s="110"/>
      <c r="IL145" s="110"/>
      <c r="IM145" s="110"/>
      <c r="IN145" s="110"/>
      <c r="IO145" s="110"/>
      <c r="IP145" s="110"/>
      <c r="IQ145" s="110"/>
      <c r="IR145" s="110"/>
      <c r="IS145" s="110"/>
      <c r="IT145" s="110"/>
      <c r="IU145" s="110"/>
      <c r="IV145" s="110"/>
      <c r="IW145" s="110"/>
      <c r="IX145" s="110"/>
      <c r="IY145" s="110"/>
      <c r="IZ145" s="110"/>
      <c r="JA145" s="110"/>
      <c r="JB145" s="110"/>
      <c r="JC145" s="110"/>
      <c r="JD145" s="110"/>
      <c r="JE145" s="110"/>
      <c r="JF145" s="110"/>
      <c r="JG145" s="110"/>
      <c r="JH145" s="110"/>
      <c r="JI145" s="110"/>
      <c r="JJ145" s="110"/>
      <c r="JK145" s="110"/>
      <c r="JL145" s="110"/>
      <c r="JM145" s="110"/>
      <c r="JN145" s="110"/>
      <c r="JO145" s="110"/>
      <c r="JP145" s="110"/>
      <c r="JQ145" s="110"/>
      <c r="JR145" s="110"/>
      <c r="JS145" s="110"/>
      <c r="JT145" s="110"/>
      <c r="JU145" s="110"/>
      <c r="JV145" s="110"/>
      <c r="JW145" s="110"/>
      <c r="JX145" s="110"/>
      <c r="JY145" s="110"/>
      <c r="JZ145" s="110"/>
      <c r="KA145" s="110"/>
      <c r="KB145" s="110"/>
      <c r="KC145" s="110"/>
      <c r="KD145" s="110"/>
      <c r="KE145" s="110"/>
      <c r="KF145" s="110"/>
      <c r="KG145" s="110"/>
      <c r="KH145" s="110"/>
      <c r="KI145" s="110"/>
      <c r="KJ145" s="110"/>
      <c r="KK145" s="110"/>
      <c r="KL145" s="110"/>
      <c r="KM145" s="110"/>
      <c r="KN145" s="110"/>
      <c r="KO145" s="110"/>
      <c r="KP145" s="110"/>
      <c r="KQ145" s="110"/>
      <c r="KR145" s="110"/>
      <c r="KS145" s="110"/>
      <c r="KT145" s="110"/>
      <c r="KU145" s="110"/>
      <c r="KV145" s="110"/>
      <c r="KW145" s="110"/>
      <c r="KX145" s="110"/>
      <c r="KY145" s="110"/>
      <c r="KZ145" s="110"/>
      <c r="LA145" s="110"/>
      <c r="LB145" s="110"/>
      <c r="LC145" s="110"/>
      <c r="LD145" s="110"/>
      <c r="LE145" s="110"/>
      <c r="LF145" s="110"/>
      <c r="LG145" s="110"/>
      <c r="LH145" s="110"/>
      <c r="LI145" s="110"/>
      <c r="LJ145" s="110"/>
      <c r="LK145" s="110"/>
      <c r="LL145" s="110"/>
      <c r="LM145" s="110"/>
      <c r="LN145" s="110"/>
      <c r="LO145" s="110"/>
      <c r="LP145" s="110"/>
      <c r="LQ145" s="110"/>
      <c r="LR145" s="110"/>
      <c r="LS145" s="110"/>
      <c r="LT145" s="110"/>
      <c r="LU145" s="110"/>
      <c r="LV145" s="110"/>
      <c r="LW145" s="110"/>
      <c r="LX145" s="110"/>
      <c r="LY145" s="110"/>
      <c r="LZ145" s="110"/>
      <c r="MA145" s="110"/>
      <c r="MB145" s="110"/>
      <c r="MC145" s="110"/>
      <c r="MD145" s="110"/>
      <c r="ME145" s="110"/>
      <c r="MF145" s="110"/>
      <c r="MG145" s="110"/>
      <c r="MH145" s="110"/>
      <c r="MI145" s="110"/>
      <c r="MJ145" s="110"/>
      <c r="MK145" s="110"/>
      <c r="ML145" s="110"/>
      <c r="MM145" s="110"/>
      <c r="MN145" s="110"/>
      <c r="MO145" s="110"/>
      <c r="MP145" s="110"/>
      <c r="MT145" s="110"/>
      <c r="MU145" s="120"/>
    </row>
    <row r="146" spans="1:359" s="99" customFormat="1" x14ac:dyDescent="0.35">
      <c r="A146" s="280"/>
      <c r="B146" s="102"/>
      <c r="C146" s="102"/>
      <c r="D146" s="54"/>
      <c r="E146" s="110"/>
      <c r="F146" s="50"/>
      <c r="G146" s="639"/>
      <c r="H146" s="848"/>
      <c r="I146" s="848"/>
      <c r="J146" s="639"/>
      <c r="K146" s="639"/>
      <c r="L146" s="639"/>
      <c r="M146" s="639"/>
      <c r="N146" s="639"/>
      <c r="O146" s="639"/>
      <c r="P146" s="848"/>
      <c r="Q146" s="848"/>
      <c r="R146" s="848"/>
      <c r="S146" s="639"/>
      <c r="T146" s="639"/>
      <c r="U146" s="848"/>
      <c r="V146" s="639"/>
      <c r="W146" s="639"/>
      <c r="X146" s="639"/>
      <c r="Y146" s="639"/>
      <c r="Z146" s="639"/>
      <c r="AA146" s="639"/>
      <c r="AB146" s="848"/>
      <c r="AC146" s="639"/>
      <c r="AD146" s="283"/>
      <c r="AE146" s="283"/>
      <c r="AF146" s="639"/>
      <c r="AG146" s="639"/>
      <c r="AH146" s="639"/>
      <c r="AI146" s="283"/>
      <c r="AJ146" s="283"/>
      <c r="AK146" s="639"/>
      <c r="AL146" s="283"/>
      <c r="AM146" s="283"/>
      <c r="AN146" s="283"/>
      <c r="AO146" s="283"/>
      <c r="AP146" s="848"/>
      <c r="AQ146" s="283"/>
      <c r="AR146" s="283"/>
      <c r="AS146" s="283"/>
      <c r="AT146" s="283"/>
      <c r="AU146" s="283"/>
      <c r="AV146" s="283"/>
      <c r="AW146" s="110"/>
      <c r="AX146" s="639"/>
      <c r="AY146" s="283"/>
      <c r="AZ146" s="283"/>
      <c r="BA146" s="283"/>
      <c r="BB146" s="283"/>
      <c r="BC146" s="283"/>
      <c r="BD146" s="639"/>
      <c r="BE146" s="283"/>
      <c r="BF146" s="639"/>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283"/>
      <c r="CG146" s="110"/>
      <c r="CH146" s="110"/>
      <c r="CI146" s="110"/>
      <c r="CJ146" s="367"/>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c r="EA146" s="110"/>
      <c r="EB146" s="110"/>
      <c r="EC146" s="110"/>
      <c r="ED146" s="110"/>
      <c r="EE146" s="110"/>
      <c r="EF146" s="110"/>
      <c r="EG146" s="110"/>
      <c r="EH146" s="110"/>
      <c r="EI146" s="110"/>
      <c r="EJ146" s="110"/>
      <c r="EK146" s="110"/>
      <c r="EL146" s="110"/>
      <c r="EM146" s="110"/>
      <c r="EN146" s="110"/>
      <c r="EO146" s="110"/>
      <c r="EP146" s="110"/>
      <c r="EQ146" s="110"/>
      <c r="ER146" s="110"/>
      <c r="ES146" s="110"/>
      <c r="ET146" s="110"/>
      <c r="EU146" s="110"/>
      <c r="EV146" s="110"/>
      <c r="EW146" s="110"/>
      <c r="EX146" s="110"/>
      <c r="EY146" s="110"/>
      <c r="EZ146" s="110"/>
      <c r="FA146" s="110"/>
      <c r="FB146" s="110"/>
      <c r="FC146" s="110"/>
      <c r="FD146" s="110"/>
      <c r="FE146" s="110"/>
      <c r="FF146" s="110"/>
      <c r="FG146" s="110"/>
      <c r="FH146" s="110"/>
      <c r="FI146" s="110"/>
      <c r="FJ146" s="110"/>
      <c r="FK146" s="110"/>
      <c r="FL146" s="110"/>
      <c r="FM146" s="110"/>
      <c r="FN146" s="110"/>
      <c r="FO146" s="110"/>
      <c r="FP146" s="110"/>
      <c r="FQ146" s="110"/>
      <c r="FR146" s="110"/>
      <c r="FS146" s="110"/>
      <c r="FT146" s="110"/>
      <c r="FU146" s="110"/>
      <c r="FV146" s="110"/>
      <c r="FW146" s="110"/>
      <c r="FX146" s="110"/>
      <c r="FY146" s="110"/>
      <c r="FZ146" s="110"/>
      <c r="GA146" s="110"/>
      <c r="GB146" s="110"/>
      <c r="GC146" s="110"/>
      <c r="GD146" s="110"/>
      <c r="GE146" s="110"/>
      <c r="GF146" s="110"/>
      <c r="GG146" s="110"/>
      <c r="GH146" s="110"/>
      <c r="GI146" s="110"/>
      <c r="GJ146" s="110"/>
      <c r="GK146" s="110"/>
      <c r="GL146" s="110"/>
      <c r="GM146" s="110"/>
      <c r="GN146" s="110"/>
      <c r="GO146" s="110"/>
      <c r="GP146" s="110"/>
      <c r="GQ146" s="110"/>
      <c r="GR146" s="110"/>
      <c r="GS146" s="110"/>
      <c r="GT146" s="110"/>
      <c r="GU146" s="110"/>
      <c r="GV146" s="110"/>
      <c r="GW146" s="110"/>
      <c r="GX146" s="110"/>
      <c r="GY146" s="110"/>
      <c r="GZ146" s="110"/>
      <c r="HA146" s="110"/>
      <c r="HB146" s="110"/>
      <c r="HC146" s="110"/>
      <c r="HD146" s="110"/>
      <c r="HE146" s="110"/>
      <c r="HF146" s="110"/>
      <c r="HG146" s="110"/>
      <c r="HH146" s="110"/>
      <c r="HI146" s="110"/>
      <c r="HJ146" s="110"/>
      <c r="HK146" s="110"/>
      <c r="HL146" s="110"/>
      <c r="HM146" s="110"/>
      <c r="HN146" s="110"/>
      <c r="HO146" s="110"/>
      <c r="HP146" s="110"/>
      <c r="HQ146" s="110"/>
      <c r="HR146" s="110"/>
      <c r="HS146" s="110"/>
      <c r="HT146" s="110"/>
      <c r="HU146" s="110"/>
      <c r="HV146" s="110"/>
      <c r="HW146" s="110"/>
      <c r="HX146" s="110"/>
      <c r="HY146" s="110"/>
      <c r="HZ146" s="110"/>
      <c r="IA146" s="110"/>
      <c r="IB146" s="110"/>
      <c r="IC146" s="110"/>
      <c r="ID146" s="110"/>
      <c r="IE146" s="110"/>
      <c r="IF146" s="110"/>
      <c r="IG146" s="110"/>
      <c r="IH146" s="110"/>
      <c r="II146" s="110"/>
      <c r="IJ146" s="110"/>
      <c r="IK146" s="110"/>
      <c r="IL146" s="110"/>
      <c r="IM146" s="110"/>
      <c r="IN146" s="110"/>
      <c r="IO146" s="110"/>
      <c r="IP146" s="110"/>
      <c r="IQ146" s="110"/>
      <c r="IR146" s="110"/>
      <c r="IS146" s="110"/>
      <c r="IT146" s="110"/>
      <c r="IU146" s="110"/>
      <c r="IV146" s="110"/>
      <c r="IW146" s="110"/>
      <c r="IX146" s="110"/>
      <c r="IY146" s="110"/>
      <c r="IZ146" s="110"/>
      <c r="JA146" s="110"/>
      <c r="JB146" s="110"/>
      <c r="JC146" s="110"/>
      <c r="JD146" s="110"/>
      <c r="JE146" s="110"/>
      <c r="JF146" s="110"/>
      <c r="JG146" s="110"/>
      <c r="JH146" s="110"/>
      <c r="JI146" s="110"/>
      <c r="JJ146" s="110"/>
      <c r="JK146" s="110"/>
      <c r="JL146" s="110"/>
      <c r="JM146" s="110"/>
      <c r="JN146" s="110"/>
      <c r="JO146" s="110"/>
      <c r="JP146" s="110"/>
      <c r="JQ146" s="110"/>
      <c r="JR146" s="110"/>
      <c r="JS146" s="110"/>
      <c r="JT146" s="110"/>
      <c r="JU146" s="110"/>
      <c r="JV146" s="110"/>
      <c r="JW146" s="110"/>
      <c r="JX146" s="110"/>
      <c r="JY146" s="110"/>
      <c r="JZ146" s="110"/>
      <c r="KA146" s="110"/>
      <c r="KB146" s="110"/>
      <c r="KC146" s="110"/>
      <c r="KD146" s="110"/>
      <c r="KE146" s="110"/>
      <c r="KF146" s="110"/>
      <c r="KG146" s="110"/>
      <c r="KH146" s="110"/>
      <c r="KI146" s="110"/>
      <c r="KJ146" s="110"/>
      <c r="KK146" s="110"/>
      <c r="KL146" s="110"/>
      <c r="KM146" s="110"/>
      <c r="KN146" s="110"/>
      <c r="KO146" s="110"/>
      <c r="KP146" s="110"/>
      <c r="KQ146" s="110"/>
      <c r="KR146" s="110"/>
      <c r="KS146" s="110"/>
      <c r="KT146" s="110"/>
      <c r="KU146" s="110"/>
      <c r="KV146" s="110"/>
      <c r="KW146" s="110"/>
      <c r="KX146" s="110"/>
      <c r="KY146" s="110"/>
      <c r="KZ146" s="110"/>
      <c r="LA146" s="110"/>
      <c r="LB146" s="110"/>
      <c r="LC146" s="110"/>
      <c r="LD146" s="110"/>
      <c r="LE146" s="110"/>
      <c r="LF146" s="110"/>
      <c r="LG146" s="110"/>
      <c r="LH146" s="110"/>
      <c r="LI146" s="110"/>
      <c r="LJ146" s="110"/>
      <c r="LK146" s="110"/>
      <c r="LL146" s="110"/>
      <c r="LM146" s="110"/>
      <c r="LN146" s="110"/>
      <c r="LO146" s="110"/>
      <c r="LP146" s="110"/>
      <c r="LQ146" s="110"/>
      <c r="LR146" s="110"/>
      <c r="LS146" s="110"/>
      <c r="LT146" s="110"/>
      <c r="LU146" s="110"/>
      <c r="LV146" s="110"/>
      <c r="LW146" s="110"/>
      <c r="LX146" s="110"/>
      <c r="LY146" s="110"/>
      <c r="LZ146" s="110"/>
      <c r="MA146" s="110"/>
      <c r="MB146" s="110"/>
      <c r="MC146" s="110"/>
      <c r="MD146" s="110"/>
      <c r="ME146" s="110"/>
      <c r="MF146" s="110"/>
      <c r="MG146" s="110"/>
      <c r="MH146" s="110"/>
      <c r="MI146" s="110"/>
      <c r="MJ146" s="110"/>
      <c r="MK146" s="110"/>
      <c r="ML146" s="110"/>
      <c r="MM146" s="110"/>
      <c r="MN146" s="110"/>
      <c r="MO146" s="110"/>
      <c r="MP146" s="110"/>
      <c r="MT146" s="110"/>
      <c r="MU146" s="120"/>
    </row>
    <row r="147" spans="1:359" s="99" customFormat="1" x14ac:dyDescent="0.35">
      <c r="A147" s="280"/>
      <c r="B147" s="102"/>
      <c r="C147" s="102"/>
      <c r="D147" s="54"/>
      <c r="E147" s="110"/>
      <c r="F147" s="50"/>
      <c r="G147" s="639"/>
      <c r="H147" s="848"/>
      <c r="I147" s="848"/>
      <c r="J147" s="639"/>
      <c r="K147" s="639"/>
      <c r="L147" s="639"/>
      <c r="M147" s="639"/>
      <c r="N147" s="639"/>
      <c r="O147" s="639"/>
      <c r="P147" s="848"/>
      <c r="Q147" s="848"/>
      <c r="R147" s="848"/>
      <c r="S147" s="639"/>
      <c r="T147" s="639"/>
      <c r="U147" s="848"/>
      <c r="V147" s="639"/>
      <c r="W147" s="639"/>
      <c r="X147" s="639"/>
      <c r="Y147" s="639"/>
      <c r="Z147" s="639"/>
      <c r="AA147" s="639"/>
      <c r="AB147" s="848"/>
      <c r="AC147" s="639"/>
      <c r="AD147" s="283"/>
      <c r="AE147" s="283"/>
      <c r="AF147" s="639"/>
      <c r="AG147" s="639"/>
      <c r="AH147" s="639"/>
      <c r="AI147" s="283"/>
      <c r="AJ147" s="283"/>
      <c r="AK147" s="639"/>
      <c r="AL147" s="283"/>
      <c r="AM147" s="283"/>
      <c r="AN147" s="283"/>
      <c r="AO147" s="283"/>
      <c r="AP147" s="848"/>
      <c r="AQ147" s="283"/>
      <c r="AR147" s="283"/>
      <c r="AS147" s="283"/>
      <c r="AT147" s="283"/>
      <c r="AU147" s="283"/>
      <c r="AV147" s="283"/>
      <c r="AW147" s="110"/>
      <c r="AX147" s="639"/>
      <c r="AY147" s="283"/>
      <c r="AZ147" s="283"/>
      <c r="BA147" s="283"/>
      <c r="BB147" s="283"/>
      <c r="BC147" s="283"/>
      <c r="BD147" s="639"/>
      <c r="BE147" s="283"/>
      <c r="BF147" s="639"/>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283"/>
      <c r="CG147" s="110"/>
      <c r="CH147" s="110"/>
      <c r="CI147" s="110"/>
      <c r="CJ147" s="367"/>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c r="EA147" s="110"/>
      <c r="EB147" s="110"/>
      <c r="EC147" s="110"/>
      <c r="ED147" s="110"/>
      <c r="EE147" s="110"/>
      <c r="EF147" s="110"/>
      <c r="EG147" s="110"/>
      <c r="EH147" s="110"/>
      <c r="EI147" s="110"/>
      <c r="EJ147" s="110"/>
      <c r="EK147" s="110"/>
      <c r="EL147" s="110"/>
      <c r="EM147" s="110"/>
      <c r="EN147" s="110"/>
      <c r="EO147" s="110"/>
      <c r="EP147" s="110"/>
      <c r="EQ147" s="110"/>
      <c r="ER147" s="110"/>
      <c r="ES147" s="110"/>
      <c r="ET147" s="110"/>
      <c r="EU147" s="110"/>
      <c r="EV147" s="110"/>
      <c r="EW147" s="110"/>
      <c r="EX147" s="110"/>
      <c r="EY147" s="110"/>
      <c r="EZ147" s="110"/>
      <c r="FA147" s="110"/>
      <c r="FB147" s="110"/>
      <c r="FC147" s="110"/>
      <c r="FD147" s="110"/>
      <c r="FE147" s="110"/>
      <c r="FF147" s="110"/>
      <c r="FG147" s="110"/>
      <c r="FH147" s="110"/>
      <c r="FI147" s="110"/>
      <c r="FJ147" s="110"/>
      <c r="FK147" s="110"/>
      <c r="FL147" s="110"/>
      <c r="FM147" s="110"/>
      <c r="FN147" s="110"/>
      <c r="FO147" s="110"/>
      <c r="FP147" s="110"/>
      <c r="FQ147" s="110"/>
      <c r="FR147" s="110"/>
      <c r="FS147" s="110"/>
      <c r="FT147" s="110"/>
      <c r="FU147" s="110"/>
      <c r="FV147" s="110"/>
      <c r="FW147" s="110"/>
      <c r="FX147" s="110"/>
      <c r="FY147" s="110"/>
      <c r="FZ147" s="110"/>
      <c r="GA147" s="110"/>
      <c r="GB147" s="110"/>
      <c r="GC147" s="110"/>
      <c r="GD147" s="110"/>
      <c r="GE147" s="110"/>
      <c r="GF147" s="110"/>
      <c r="GG147" s="110"/>
      <c r="GH147" s="110"/>
      <c r="GI147" s="110"/>
      <c r="GJ147" s="110"/>
      <c r="GK147" s="110"/>
      <c r="GL147" s="110"/>
      <c r="GM147" s="110"/>
      <c r="GN147" s="110"/>
      <c r="GO147" s="110"/>
      <c r="GP147" s="110"/>
      <c r="GQ147" s="110"/>
      <c r="GR147" s="110"/>
      <c r="GS147" s="110"/>
      <c r="GT147" s="110"/>
      <c r="GU147" s="110"/>
      <c r="GV147" s="110"/>
      <c r="GW147" s="110"/>
      <c r="GX147" s="110"/>
      <c r="GY147" s="110"/>
      <c r="GZ147" s="110"/>
      <c r="HA147" s="110"/>
      <c r="HB147" s="110"/>
      <c r="HC147" s="110"/>
      <c r="HD147" s="110"/>
      <c r="HE147" s="110"/>
      <c r="HF147" s="110"/>
      <c r="HG147" s="110"/>
      <c r="HH147" s="110"/>
      <c r="HI147" s="110"/>
      <c r="HJ147" s="110"/>
      <c r="HK147" s="110"/>
      <c r="HL147" s="110"/>
      <c r="HM147" s="110"/>
      <c r="HN147" s="110"/>
      <c r="HO147" s="110"/>
      <c r="HP147" s="110"/>
      <c r="HQ147" s="110"/>
      <c r="HR147" s="110"/>
      <c r="HS147" s="110"/>
      <c r="HT147" s="110"/>
      <c r="HU147" s="110"/>
      <c r="HV147" s="110"/>
      <c r="HW147" s="110"/>
      <c r="HX147" s="110"/>
      <c r="HY147" s="110"/>
      <c r="HZ147" s="110"/>
      <c r="IA147" s="110"/>
      <c r="IB147" s="110"/>
      <c r="IC147" s="110"/>
      <c r="ID147" s="110"/>
      <c r="IE147" s="110"/>
      <c r="IF147" s="110"/>
      <c r="IG147" s="110"/>
      <c r="IH147" s="110"/>
      <c r="II147" s="110"/>
      <c r="IJ147" s="110"/>
      <c r="IK147" s="110"/>
      <c r="IL147" s="110"/>
      <c r="IM147" s="110"/>
      <c r="IN147" s="110"/>
      <c r="IO147" s="110"/>
      <c r="IP147" s="110"/>
      <c r="IQ147" s="110"/>
      <c r="IR147" s="110"/>
      <c r="IS147" s="110"/>
      <c r="IT147" s="110"/>
      <c r="IU147" s="110"/>
      <c r="IV147" s="110"/>
      <c r="IW147" s="110"/>
      <c r="IX147" s="110"/>
      <c r="IY147" s="110"/>
      <c r="IZ147" s="110"/>
      <c r="JA147" s="110"/>
      <c r="JB147" s="110"/>
      <c r="JC147" s="110"/>
      <c r="JD147" s="110"/>
      <c r="JE147" s="110"/>
      <c r="JF147" s="110"/>
      <c r="JG147" s="110"/>
      <c r="JH147" s="110"/>
      <c r="JI147" s="110"/>
      <c r="JJ147" s="110"/>
      <c r="JK147" s="110"/>
      <c r="JL147" s="110"/>
      <c r="JM147" s="110"/>
      <c r="JN147" s="110"/>
      <c r="JO147" s="110"/>
      <c r="JP147" s="110"/>
      <c r="JQ147" s="110"/>
      <c r="JR147" s="110"/>
      <c r="JS147" s="110"/>
      <c r="JT147" s="110"/>
      <c r="JU147" s="110"/>
      <c r="JV147" s="110"/>
      <c r="JW147" s="110"/>
      <c r="JX147" s="110"/>
      <c r="JY147" s="110"/>
      <c r="JZ147" s="110"/>
      <c r="KA147" s="110"/>
      <c r="KB147" s="110"/>
      <c r="KC147" s="110"/>
      <c r="KD147" s="110"/>
      <c r="KE147" s="110"/>
      <c r="KF147" s="110"/>
      <c r="KG147" s="110"/>
      <c r="KH147" s="110"/>
      <c r="KI147" s="110"/>
      <c r="KJ147" s="110"/>
      <c r="KK147" s="110"/>
      <c r="KL147" s="110"/>
      <c r="KM147" s="110"/>
      <c r="KN147" s="110"/>
      <c r="KO147" s="110"/>
      <c r="KP147" s="110"/>
      <c r="KQ147" s="110"/>
      <c r="KR147" s="110"/>
      <c r="KS147" s="110"/>
      <c r="KT147" s="110"/>
      <c r="KU147" s="110"/>
      <c r="KV147" s="110"/>
      <c r="KW147" s="110"/>
      <c r="KX147" s="110"/>
      <c r="KY147" s="110"/>
      <c r="KZ147" s="110"/>
      <c r="LA147" s="110"/>
      <c r="LB147" s="110"/>
      <c r="LC147" s="110"/>
      <c r="LD147" s="110"/>
      <c r="LE147" s="110"/>
      <c r="LF147" s="110"/>
      <c r="LG147" s="110"/>
      <c r="LH147" s="110"/>
      <c r="LI147" s="110"/>
      <c r="LJ147" s="110"/>
      <c r="LK147" s="110"/>
      <c r="LL147" s="110"/>
      <c r="LM147" s="110"/>
      <c r="LN147" s="110"/>
      <c r="LO147" s="110"/>
      <c r="LP147" s="110"/>
      <c r="LQ147" s="110"/>
      <c r="LR147" s="110"/>
      <c r="LS147" s="110"/>
      <c r="LT147" s="110"/>
      <c r="LU147" s="110"/>
      <c r="LV147" s="110"/>
      <c r="LW147" s="110"/>
      <c r="LX147" s="110"/>
      <c r="LY147" s="110"/>
      <c r="LZ147" s="110"/>
      <c r="MA147" s="110"/>
      <c r="MB147" s="110"/>
      <c r="MC147" s="110"/>
      <c r="MD147" s="110"/>
      <c r="ME147" s="110"/>
      <c r="MF147" s="110"/>
      <c r="MG147" s="110"/>
      <c r="MH147" s="110"/>
      <c r="MI147" s="110"/>
      <c r="MJ147" s="110"/>
      <c r="MK147" s="110"/>
      <c r="ML147" s="110"/>
      <c r="MM147" s="110"/>
      <c r="MN147" s="110"/>
      <c r="MO147" s="110"/>
      <c r="MP147" s="110"/>
      <c r="MT147" s="110"/>
      <c r="MU147" s="120"/>
    </row>
    <row r="148" spans="1:359" s="99" customFormat="1" x14ac:dyDescent="0.35">
      <c r="A148" s="280"/>
      <c r="B148" s="102"/>
      <c r="C148" s="102"/>
      <c r="D148" s="54"/>
      <c r="E148" s="110"/>
      <c r="F148" s="50"/>
      <c r="G148" s="639"/>
      <c r="H148" s="848"/>
      <c r="I148" s="848"/>
      <c r="J148" s="639"/>
      <c r="K148" s="639"/>
      <c r="L148" s="639"/>
      <c r="M148" s="639"/>
      <c r="N148" s="639"/>
      <c r="O148" s="639"/>
      <c r="P148" s="848"/>
      <c r="Q148" s="848"/>
      <c r="R148" s="848"/>
      <c r="S148" s="639"/>
      <c r="T148" s="639"/>
      <c r="U148" s="848"/>
      <c r="V148" s="639"/>
      <c r="W148" s="639"/>
      <c r="X148" s="639"/>
      <c r="Y148" s="639"/>
      <c r="Z148" s="639"/>
      <c r="AA148" s="639"/>
      <c r="AB148" s="848"/>
      <c r="AC148" s="639"/>
      <c r="AD148" s="283"/>
      <c r="AE148" s="283"/>
      <c r="AF148" s="639"/>
      <c r="AG148" s="639"/>
      <c r="AH148" s="639"/>
      <c r="AI148" s="283"/>
      <c r="AJ148" s="283"/>
      <c r="AK148" s="639"/>
      <c r="AL148" s="283"/>
      <c r="AM148" s="283"/>
      <c r="AN148" s="283"/>
      <c r="AO148" s="283"/>
      <c r="AP148" s="848"/>
      <c r="AQ148" s="283"/>
      <c r="AR148" s="283"/>
      <c r="AS148" s="283"/>
      <c r="AT148" s="283"/>
      <c r="AU148" s="283"/>
      <c r="AV148" s="283"/>
      <c r="AW148" s="110"/>
      <c r="AX148" s="639"/>
      <c r="AY148" s="283"/>
      <c r="AZ148" s="283"/>
      <c r="BA148" s="283"/>
      <c r="BB148" s="283"/>
      <c r="BC148" s="283"/>
      <c r="BD148" s="639"/>
      <c r="BE148" s="283"/>
      <c r="BF148" s="639"/>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283"/>
      <c r="CG148" s="110"/>
      <c r="CH148" s="110"/>
      <c r="CI148" s="110"/>
      <c r="CJ148" s="367"/>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c r="EE148" s="110"/>
      <c r="EF148" s="110"/>
      <c r="EG148" s="110"/>
      <c r="EH148" s="110"/>
      <c r="EI148" s="110"/>
      <c r="EJ148" s="110"/>
      <c r="EK148" s="110"/>
      <c r="EL148" s="110"/>
      <c r="EM148" s="110"/>
      <c r="EN148" s="110"/>
      <c r="EO148" s="110"/>
      <c r="EP148" s="110"/>
      <c r="EQ148" s="110"/>
      <c r="ER148" s="110"/>
      <c r="ES148" s="110"/>
      <c r="ET148" s="110"/>
      <c r="EU148" s="110"/>
      <c r="EV148" s="110"/>
      <c r="EW148" s="110"/>
      <c r="EX148" s="110"/>
      <c r="EY148" s="110"/>
      <c r="EZ148" s="110"/>
      <c r="FA148" s="110"/>
      <c r="FB148" s="110"/>
      <c r="FC148" s="110"/>
      <c r="FD148" s="110"/>
      <c r="FE148" s="110"/>
      <c r="FF148" s="110"/>
      <c r="FG148" s="110"/>
      <c r="FH148" s="110"/>
      <c r="FI148" s="110"/>
      <c r="FJ148" s="110"/>
      <c r="FK148" s="110"/>
      <c r="FL148" s="110"/>
      <c r="FM148" s="110"/>
      <c r="FN148" s="110"/>
      <c r="FO148" s="110"/>
      <c r="FP148" s="110"/>
      <c r="FQ148" s="110"/>
      <c r="FR148" s="110"/>
      <c r="FS148" s="110"/>
      <c r="FT148" s="110"/>
      <c r="FU148" s="110"/>
      <c r="FV148" s="110"/>
      <c r="FW148" s="110"/>
      <c r="FX148" s="110"/>
      <c r="FY148" s="110"/>
      <c r="FZ148" s="110"/>
      <c r="GA148" s="110"/>
      <c r="GB148" s="110"/>
      <c r="GC148" s="110"/>
      <c r="GD148" s="110"/>
      <c r="GE148" s="110"/>
      <c r="GF148" s="110"/>
      <c r="GG148" s="110"/>
      <c r="GH148" s="110"/>
      <c r="GI148" s="110"/>
      <c r="GJ148" s="110"/>
      <c r="GK148" s="110"/>
      <c r="GL148" s="110"/>
      <c r="GM148" s="110"/>
      <c r="GN148" s="110"/>
      <c r="GO148" s="110"/>
      <c r="GP148" s="110"/>
      <c r="GQ148" s="110"/>
      <c r="GR148" s="110"/>
      <c r="GS148" s="110"/>
      <c r="GT148" s="110"/>
      <c r="GU148" s="110"/>
      <c r="GV148" s="110"/>
      <c r="GW148" s="110"/>
      <c r="GX148" s="110"/>
      <c r="GY148" s="110"/>
      <c r="GZ148" s="110"/>
      <c r="HA148" s="110"/>
      <c r="HB148" s="110"/>
      <c r="HC148" s="110"/>
      <c r="HD148" s="110"/>
      <c r="HE148" s="110"/>
      <c r="HF148" s="110"/>
      <c r="HG148" s="110"/>
      <c r="HH148" s="110"/>
      <c r="HI148" s="110"/>
      <c r="HJ148" s="110"/>
      <c r="HK148" s="110"/>
      <c r="HL148" s="110"/>
      <c r="HM148" s="110"/>
      <c r="HN148" s="110"/>
      <c r="HO148" s="110"/>
      <c r="HP148" s="110"/>
      <c r="HQ148" s="110"/>
      <c r="HR148" s="110"/>
      <c r="HS148" s="110"/>
      <c r="HT148" s="110"/>
      <c r="HU148" s="110"/>
      <c r="HV148" s="110"/>
      <c r="HW148" s="110"/>
      <c r="HX148" s="110"/>
      <c r="HY148" s="110"/>
      <c r="HZ148" s="110"/>
      <c r="IA148" s="110"/>
      <c r="IB148" s="110"/>
      <c r="IC148" s="110"/>
      <c r="ID148" s="110"/>
      <c r="IE148" s="110"/>
      <c r="IF148" s="110"/>
      <c r="IG148" s="110"/>
      <c r="IH148" s="110"/>
      <c r="II148" s="110"/>
      <c r="IJ148" s="110"/>
      <c r="IK148" s="110"/>
      <c r="IL148" s="110"/>
      <c r="IM148" s="110"/>
      <c r="IN148" s="110"/>
      <c r="IO148" s="110"/>
      <c r="IP148" s="110"/>
      <c r="IQ148" s="110"/>
      <c r="IR148" s="110"/>
      <c r="IS148" s="110"/>
      <c r="IT148" s="110"/>
      <c r="IU148" s="110"/>
      <c r="IV148" s="110"/>
      <c r="IW148" s="110"/>
      <c r="IX148" s="110"/>
      <c r="IY148" s="110"/>
      <c r="IZ148" s="110"/>
      <c r="JA148" s="110"/>
      <c r="JB148" s="110"/>
      <c r="JC148" s="110"/>
      <c r="JD148" s="110"/>
      <c r="JE148" s="110"/>
      <c r="JF148" s="110"/>
      <c r="JG148" s="110"/>
      <c r="JH148" s="110"/>
      <c r="JI148" s="110"/>
      <c r="JJ148" s="110"/>
      <c r="JK148" s="110"/>
      <c r="JL148" s="110"/>
      <c r="JM148" s="110"/>
      <c r="JN148" s="110"/>
      <c r="JO148" s="110"/>
      <c r="JP148" s="110"/>
      <c r="JQ148" s="110"/>
      <c r="JR148" s="110"/>
      <c r="JS148" s="110"/>
      <c r="JT148" s="110"/>
      <c r="JU148" s="110"/>
      <c r="JV148" s="110"/>
      <c r="JW148" s="110"/>
      <c r="JX148" s="110"/>
      <c r="JY148" s="110"/>
      <c r="JZ148" s="110"/>
      <c r="KA148" s="110"/>
      <c r="KB148" s="110"/>
      <c r="KC148" s="110"/>
      <c r="KD148" s="110"/>
      <c r="KE148" s="110"/>
      <c r="KF148" s="110"/>
      <c r="KG148" s="110"/>
      <c r="KH148" s="110"/>
      <c r="KI148" s="110"/>
      <c r="KJ148" s="110"/>
      <c r="KK148" s="110"/>
      <c r="KL148" s="110"/>
      <c r="KM148" s="110"/>
      <c r="KN148" s="110"/>
      <c r="KO148" s="110"/>
      <c r="KP148" s="110"/>
      <c r="KQ148" s="110"/>
      <c r="KR148" s="110"/>
      <c r="KS148" s="110"/>
      <c r="KT148" s="110"/>
      <c r="KU148" s="110"/>
      <c r="KV148" s="110"/>
      <c r="KW148" s="110"/>
      <c r="KX148" s="110"/>
      <c r="KY148" s="110"/>
      <c r="KZ148" s="110"/>
      <c r="LA148" s="110"/>
      <c r="LB148" s="110"/>
      <c r="LC148" s="110"/>
      <c r="LD148" s="110"/>
      <c r="LE148" s="110"/>
      <c r="LF148" s="110"/>
      <c r="LG148" s="110"/>
      <c r="LH148" s="110"/>
      <c r="LI148" s="110"/>
      <c r="LJ148" s="110"/>
      <c r="LK148" s="110"/>
      <c r="LL148" s="110"/>
      <c r="LM148" s="110"/>
      <c r="LN148" s="110"/>
      <c r="LO148" s="110"/>
      <c r="LP148" s="110"/>
      <c r="LQ148" s="110"/>
      <c r="LR148" s="110"/>
      <c r="LS148" s="110"/>
      <c r="LT148" s="110"/>
      <c r="LU148" s="110"/>
      <c r="LV148" s="110"/>
      <c r="LW148" s="110"/>
      <c r="LX148" s="110"/>
      <c r="LY148" s="110"/>
      <c r="LZ148" s="110"/>
      <c r="MA148" s="110"/>
      <c r="MB148" s="110"/>
      <c r="MC148" s="110"/>
      <c r="MD148" s="110"/>
      <c r="ME148" s="110"/>
      <c r="MF148" s="110"/>
      <c r="MG148" s="110"/>
      <c r="MH148" s="110"/>
      <c r="MI148" s="110"/>
      <c r="MJ148" s="110"/>
      <c r="MK148" s="110"/>
      <c r="ML148" s="110"/>
      <c r="MM148" s="110"/>
      <c r="MN148" s="110"/>
      <c r="MO148" s="110"/>
      <c r="MP148" s="110"/>
      <c r="MT148" s="110"/>
      <c r="MU148" s="120"/>
    </row>
    <row r="149" spans="1:359" s="99" customFormat="1" x14ac:dyDescent="0.35">
      <c r="A149" s="280"/>
      <c r="B149" s="102"/>
      <c r="C149" s="102"/>
      <c r="D149" s="54"/>
      <c r="E149" s="110"/>
      <c r="F149" s="50"/>
      <c r="G149" s="639"/>
      <c r="H149" s="848"/>
      <c r="I149" s="848"/>
      <c r="J149" s="639"/>
      <c r="K149" s="639"/>
      <c r="L149" s="639"/>
      <c r="M149" s="639"/>
      <c r="N149" s="639"/>
      <c r="O149" s="639"/>
      <c r="P149" s="848"/>
      <c r="Q149" s="848"/>
      <c r="R149" s="848"/>
      <c r="S149" s="639"/>
      <c r="T149" s="639"/>
      <c r="U149" s="848"/>
      <c r="V149" s="639"/>
      <c r="W149" s="639"/>
      <c r="X149" s="639"/>
      <c r="Y149" s="639"/>
      <c r="Z149" s="639"/>
      <c r="AA149" s="639"/>
      <c r="AB149" s="848"/>
      <c r="AC149" s="639"/>
      <c r="AD149" s="283"/>
      <c r="AE149" s="283"/>
      <c r="AF149" s="639"/>
      <c r="AG149" s="639"/>
      <c r="AH149" s="639"/>
      <c r="AI149" s="283"/>
      <c r="AJ149" s="283"/>
      <c r="AK149" s="639"/>
      <c r="AL149" s="283"/>
      <c r="AM149" s="283"/>
      <c r="AN149" s="283"/>
      <c r="AO149" s="283"/>
      <c r="AP149" s="848"/>
      <c r="AQ149" s="283"/>
      <c r="AR149" s="283"/>
      <c r="AS149" s="283"/>
      <c r="AT149" s="283"/>
      <c r="AU149" s="283"/>
      <c r="AV149" s="283"/>
      <c r="AW149" s="110"/>
      <c r="AX149" s="639"/>
      <c r="AY149" s="283"/>
      <c r="AZ149" s="283"/>
      <c r="BA149" s="283"/>
      <c r="BB149" s="283"/>
      <c r="BC149" s="283"/>
      <c r="BD149" s="639"/>
      <c r="BE149" s="283"/>
      <c r="BF149" s="639"/>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283"/>
      <c r="CG149" s="110"/>
      <c r="CH149" s="110"/>
      <c r="CI149" s="110"/>
      <c r="CJ149" s="367"/>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c r="IU149" s="110"/>
      <c r="IV149" s="110"/>
      <c r="IW149" s="110"/>
      <c r="IX149" s="110"/>
      <c r="IY149" s="110"/>
      <c r="IZ149" s="110"/>
      <c r="JA149" s="110"/>
      <c r="JB149" s="110"/>
      <c r="JC149" s="110"/>
      <c r="JD149" s="110"/>
      <c r="JE149" s="110"/>
      <c r="JF149" s="110"/>
      <c r="JG149" s="110"/>
      <c r="JH149" s="110"/>
      <c r="JI149" s="110"/>
      <c r="JJ149" s="110"/>
      <c r="JK149" s="110"/>
      <c r="JL149" s="110"/>
      <c r="JM149" s="110"/>
      <c r="JN149" s="110"/>
      <c r="JO149" s="110"/>
      <c r="JP149" s="110"/>
      <c r="JQ149" s="110"/>
      <c r="JR149" s="110"/>
      <c r="JS149" s="110"/>
      <c r="JT149" s="110"/>
      <c r="JU149" s="110"/>
      <c r="JV149" s="110"/>
      <c r="JW149" s="110"/>
      <c r="JX149" s="110"/>
      <c r="JY149" s="110"/>
      <c r="JZ149" s="110"/>
      <c r="KA149" s="110"/>
      <c r="KB149" s="110"/>
      <c r="KC149" s="110"/>
      <c r="KD149" s="110"/>
      <c r="KE149" s="110"/>
      <c r="KF149" s="110"/>
      <c r="KG149" s="110"/>
      <c r="KH149" s="110"/>
      <c r="KI149" s="110"/>
      <c r="KJ149" s="110"/>
      <c r="KK149" s="110"/>
      <c r="KL149" s="110"/>
      <c r="KM149" s="110"/>
      <c r="KN149" s="110"/>
      <c r="KO149" s="110"/>
      <c r="KP149" s="110"/>
      <c r="KQ149" s="110"/>
      <c r="KR149" s="110"/>
      <c r="KS149" s="110"/>
      <c r="KT149" s="110"/>
      <c r="KU149" s="110"/>
      <c r="KV149" s="110"/>
      <c r="KW149" s="110"/>
      <c r="KX149" s="110"/>
      <c r="KY149" s="110"/>
      <c r="KZ149" s="110"/>
      <c r="LA149" s="110"/>
      <c r="LB149" s="110"/>
      <c r="LC149" s="110"/>
      <c r="LD149" s="110"/>
      <c r="LE149" s="110"/>
      <c r="LF149" s="110"/>
      <c r="LG149" s="110"/>
      <c r="LH149" s="110"/>
      <c r="LI149" s="110"/>
      <c r="LJ149" s="110"/>
      <c r="LK149" s="110"/>
      <c r="LL149" s="110"/>
      <c r="LM149" s="110"/>
      <c r="LN149" s="110"/>
      <c r="LO149" s="110"/>
      <c r="LP149" s="110"/>
      <c r="LQ149" s="110"/>
      <c r="LR149" s="110"/>
      <c r="LS149" s="110"/>
      <c r="LT149" s="110"/>
      <c r="LU149" s="110"/>
      <c r="LV149" s="110"/>
      <c r="LW149" s="110"/>
      <c r="LX149" s="110"/>
      <c r="LY149" s="110"/>
      <c r="LZ149" s="110"/>
      <c r="MA149" s="110"/>
      <c r="MB149" s="110"/>
      <c r="MC149" s="110"/>
      <c r="MD149" s="110"/>
      <c r="ME149" s="110"/>
      <c r="MF149" s="110"/>
      <c r="MG149" s="110"/>
      <c r="MH149" s="110"/>
      <c r="MI149" s="110"/>
      <c r="MJ149" s="110"/>
      <c r="MK149" s="110"/>
      <c r="ML149" s="110"/>
      <c r="MM149" s="110"/>
      <c r="MN149" s="110"/>
      <c r="MO149" s="110"/>
      <c r="MP149" s="110"/>
      <c r="MT149" s="110"/>
      <c r="MU149" s="120"/>
    </row>
    <row r="150" spans="1:359" s="99" customFormat="1" x14ac:dyDescent="0.35">
      <c r="A150" s="280"/>
      <c r="B150" s="102"/>
      <c r="C150" s="102"/>
      <c r="D150" s="54"/>
      <c r="E150" s="110"/>
      <c r="F150" s="50"/>
      <c r="G150" s="639"/>
      <c r="H150" s="848"/>
      <c r="I150" s="848"/>
      <c r="J150" s="639"/>
      <c r="K150" s="639"/>
      <c r="L150" s="639"/>
      <c r="M150" s="639"/>
      <c r="N150" s="639"/>
      <c r="O150" s="639"/>
      <c r="P150" s="848"/>
      <c r="Q150" s="848"/>
      <c r="R150" s="848"/>
      <c r="S150" s="639"/>
      <c r="T150" s="639"/>
      <c r="U150" s="848"/>
      <c r="V150" s="639"/>
      <c r="W150" s="639"/>
      <c r="X150" s="639"/>
      <c r="Y150" s="639"/>
      <c r="Z150" s="639"/>
      <c r="AA150" s="639"/>
      <c r="AB150" s="848"/>
      <c r="AC150" s="639"/>
      <c r="AD150" s="283"/>
      <c r="AE150" s="283"/>
      <c r="AF150" s="639"/>
      <c r="AG150" s="639"/>
      <c r="AH150" s="639"/>
      <c r="AI150" s="283"/>
      <c r="AJ150" s="283"/>
      <c r="AK150" s="639"/>
      <c r="AL150" s="283"/>
      <c r="AM150" s="283"/>
      <c r="AN150" s="283"/>
      <c r="AO150" s="283"/>
      <c r="AP150" s="848"/>
      <c r="AQ150" s="283"/>
      <c r="AR150" s="283"/>
      <c r="AS150" s="283"/>
      <c r="AT150" s="283"/>
      <c r="AU150" s="283"/>
      <c r="AV150" s="283"/>
      <c r="AW150" s="110"/>
      <c r="AX150" s="639"/>
      <c r="AY150" s="283"/>
      <c r="AZ150" s="283"/>
      <c r="BA150" s="283"/>
      <c r="BB150" s="283"/>
      <c r="BC150" s="283"/>
      <c r="BD150" s="639"/>
      <c r="BE150" s="283"/>
      <c r="BF150" s="639"/>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283"/>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110"/>
      <c r="EE150" s="110"/>
      <c r="EF150" s="110"/>
      <c r="EG150" s="110"/>
      <c r="EH150" s="110"/>
      <c r="EI150" s="110"/>
      <c r="EJ150" s="110"/>
      <c r="EK150" s="110"/>
      <c r="EL150" s="110"/>
      <c r="EM150" s="110"/>
      <c r="EN150" s="110"/>
      <c r="EO150" s="110"/>
      <c r="EP150" s="110"/>
      <c r="EQ150" s="110"/>
      <c r="ER150" s="110"/>
      <c r="ES150" s="110"/>
      <c r="ET150" s="110"/>
      <c r="EU150" s="110"/>
      <c r="EV150" s="110"/>
      <c r="EW150" s="110"/>
      <c r="EX150" s="110"/>
      <c r="EY150" s="110"/>
      <c r="EZ150" s="110"/>
      <c r="FA150" s="110"/>
      <c r="FB150" s="110"/>
      <c r="FC150" s="110"/>
      <c r="FD150" s="110"/>
      <c r="FE150" s="110"/>
      <c r="FF150" s="110"/>
      <c r="FG150" s="110"/>
      <c r="FH150" s="110"/>
      <c r="FI150" s="110"/>
      <c r="FJ150" s="110"/>
      <c r="FK150" s="110"/>
      <c r="FL150" s="110"/>
      <c r="FM150" s="110"/>
      <c r="FN150" s="110"/>
      <c r="FO150" s="110"/>
      <c r="FP150" s="110"/>
      <c r="FQ150" s="110"/>
      <c r="FR150" s="110"/>
      <c r="FS150" s="110"/>
      <c r="FT150" s="110"/>
      <c r="FU150" s="110"/>
      <c r="FV150" s="110"/>
      <c r="FW150" s="110"/>
      <c r="FX150" s="110"/>
      <c r="FY150" s="110"/>
      <c r="FZ150" s="110"/>
      <c r="GA150" s="110"/>
      <c r="GB150" s="110"/>
      <c r="GC150" s="110"/>
      <c r="GD150" s="110"/>
      <c r="GE150" s="110"/>
      <c r="GF150" s="110"/>
      <c r="GG150" s="110"/>
      <c r="GH150" s="110"/>
      <c r="GI150" s="110"/>
      <c r="GJ150" s="110"/>
      <c r="GK150" s="110"/>
      <c r="GL150" s="110"/>
      <c r="GM150" s="110"/>
      <c r="GN150" s="110"/>
      <c r="GO150" s="110"/>
      <c r="GP150" s="110"/>
      <c r="GQ150" s="110"/>
      <c r="GR150" s="110"/>
      <c r="GS150" s="110"/>
      <c r="GT150" s="110"/>
      <c r="GU150" s="110"/>
      <c r="GV150" s="110"/>
      <c r="GW150" s="110"/>
      <c r="GX150" s="110"/>
      <c r="GY150" s="110"/>
      <c r="GZ150" s="110"/>
      <c r="HA150" s="110"/>
      <c r="HB150" s="110"/>
      <c r="HC150" s="110"/>
      <c r="HD150" s="110"/>
      <c r="HE150" s="110"/>
      <c r="HF150" s="110"/>
      <c r="HG150" s="110"/>
      <c r="HH150" s="110"/>
      <c r="HI150" s="110"/>
      <c r="HJ150" s="110"/>
      <c r="HK150" s="110"/>
      <c r="HL150" s="110"/>
      <c r="HM150" s="110"/>
      <c r="HN150" s="110"/>
      <c r="HO150" s="110"/>
      <c r="HP150" s="110"/>
      <c r="HQ150" s="110"/>
      <c r="HR150" s="110"/>
      <c r="HS150" s="110"/>
      <c r="HT150" s="110"/>
      <c r="HU150" s="110"/>
      <c r="HV150" s="110"/>
      <c r="HW150" s="110"/>
      <c r="HX150" s="110"/>
      <c r="HY150" s="110"/>
      <c r="HZ150" s="110"/>
      <c r="IA150" s="110"/>
      <c r="IB150" s="110"/>
      <c r="IC150" s="110"/>
      <c r="ID150" s="110"/>
      <c r="IE150" s="110"/>
      <c r="IF150" s="110"/>
      <c r="IG150" s="110"/>
      <c r="IH150" s="110"/>
      <c r="II150" s="110"/>
      <c r="IJ150" s="110"/>
      <c r="IK150" s="110"/>
      <c r="IL150" s="110"/>
      <c r="IM150" s="110"/>
      <c r="IN150" s="110"/>
      <c r="IO150" s="110"/>
      <c r="IP150" s="110"/>
      <c r="IQ150" s="110"/>
      <c r="IR150" s="110"/>
      <c r="IS150" s="110"/>
      <c r="IT150" s="110"/>
      <c r="IU150" s="110"/>
      <c r="IV150" s="110"/>
      <c r="IW150" s="110"/>
      <c r="IX150" s="110"/>
      <c r="IY150" s="110"/>
      <c r="IZ150" s="110"/>
      <c r="JA150" s="110"/>
      <c r="JB150" s="110"/>
      <c r="JC150" s="110"/>
      <c r="JD150" s="110"/>
      <c r="JE150" s="110"/>
      <c r="JF150" s="110"/>
      <c r="JG150" s="110"/>
      <c r="JH150" s="110"/>
      <c r="JI150" s="110"/>
      <c r="JJ150" s="110"/>
      <c r="JK150" s="110"/>
      <c r="JL150" s="110"/>
      <c r="JM150" s="110"/>
      <c r="JN150" s="110"/>
      <c r="JO150" s="110"/>
      <c r="JP150" s="110"/>
      <c r="JQ150" s="110"/>
      <c r="JR150" s="110"/>
      <c r="JS150" s="110"/>
      <c r="JT150" s="110"/>
      <c r="JU150" s="110"/>
      <c r="JV150" s="110"/>
      <c r="JW150" s="110"/>
      <c r="JX150" s="110"/>
      <c r="JY150" s="110"/>
      <c r="JZ150" s="110"/>
      <c r="KA150" s="110"/>
      <c r="KB150" s="110"/>
      <c r="KC150" s="110"/>
      <c r="KD150" s="110"/>
      <c r="KE150" s="110"/>
      <c r="KF150" s="110"/>
      <c r="KG150" s="110"/>
      <c r="KH150" s="110"/>
      <c r="KI150" s="110"/>
      <c r="KJ150" s="110"/>
      <c r="KK150" s="110"/>
      <c r="KL150" s="110"/>
      <c r="KM150" s="110"/>
      <c r="KN150" s="110"/>
      <c r="KO150" s="110"/>
      <c r="KP150" s="110"/>
      <c r="KQ150" s="110"/>
      <c r="KR150" s="110"/>
      <c r="KS150" s="110"/>
      <c r="KT150" s="110"/>
      <c r="KU150" s="110"/>
      <c r="KV150" s="110"/>
      <c r="KW150" s="110"/>
      <c r="KX150" s="110"/>
      <c r="KY150" s="110"/>
      <c r="KZ150" s="110"/>
      <c r="LA150" s="110"/>
      <c r="LB150" s="110"/>
      <c r="LC150" s="110"/>
      <c r="LD150" s="110"/>
      <c r="LE150" s="110"/>
      <c r="LF150" s="110"/>
      <c r="LG150" s="110"/>
      <c r="LH150" s="110"/>
      <c r="LI150" s="110"/>
      <c r="LJ150" s="110"/>
      <c r="LK150" s="110"/>
      <c r="LL150" s="110"/>
      <c r="LM150" s="110"/>
      <c r="LN150" s="110"/>
      <c r="LO150" s="110"/>
      <c r="LP150" s="110"/>
      <c r="LQ150" s="110"/>
      <c r="LR150" s="110"/>
      <c r="LS150" s="110"/>
      <c r="LT150" s="110"/>
      <c r="LU150" s="110"/>
      <c r="LV150" s="110"/>
      <c r="LW150" s="110"/>
      <c r="LX150" s="110"/>
      <c r="LY150" s="110"/>
      <c r="LZ150" s="110"/>
      <c r="MA150" s="110"/>
      <c r="MB150" s="110"/>
      <c r="MC150" s="110"/>
      <c r="MD150" s="110"/>
      <c r="ME150" s="110"/>
      <c r="MF150" s="110"/>
      <c r="MG150" s="110"/>
      <c r="MH150" s="110"/>
      <c r="MI150" s="110"/>
      <c r="MJ150" s="110"/>
      <c r="MK150" s="110"/>
      <c r="ML150" s="110"/>
      <c r="MM150" s="110"/>
      <c r="MN150" s="110"/>
      <c r="MO150" s="110"/>
      <c r="MP150" s="110"/>
      <c r="MT150" s="110"/>
      <c r="MU150" s="120"/>
    </row>
    <row r="151" spans="1:359" s="99" customFormat="1" x14ac:dyDescent="0.35">
      <c r="A151" s="280"/>
      <c r="B151" s="102"/>
      <c r="C151" s="102"/>
      <c r="D151" s="54"/>
      <c r="E151" s="110"/>
      <c r="F151" s="50"/>
      <c r="G151" s="639"/>
      <c r="H151" s="848"/>
      <c r="I151" s="848"/>
      <c r="J151" s="639"/>
      <c r="K151" s="639"/>
      <c r="L151" s="639"/>
      <c r="M151" s="639"/>
      <c r="N151" s="639"/>
      <c r="O151" s="639"/>
      <c r="P151" s="848"/>
      <c r="Q151" s="848"/>
      <c r="R151" s="848"/>
      <c r="S151" s="639"/>
      <c r="T151" s="639"/>
      <c r="U151" s="848"/>
      <c r="V151" s="639"/>
      <c r="W151" s="639"/>
      <c r="X151" s="639"/>
      <c r="Y151" s="639"/>
      <c r="Z151" s="639"/>
      <c r="AA151" s="639"/>
      <c r="AB151" s="848"/>
      <c r="AC151" s="639"/>
      <c r="AD151" s="283"/>
      <c r="AE151" s="283"/>
      <c r="AF151" s="639"/>
      <c r="AG151" s="639"/>
      <c r="AH151" s="639"/>
      <c r="AI151" s="283"/>
      <c r="AJ151" s="283"/>
      <c r="AK151" s="639"/>
      <c r="AL151" s="283"/>
      <c r="AM151" s="283"/>
      <c r="AN151" s="283"/>
      <c r="AO151" s="283"/>
      <c r="AP151" s="848"/>
      <c r="AQ151" s="283"/>
      <c r="AR151" s="283"/>
      <c r="AS151" s="283"/>
      <c r="AT151" s="283"/>
      <c r="AU151" s="283"/>
      <c r="AV151" s="283"/>
      <c r="AW151" s="110"/>
      <c r="AX151" s="639"/>
      <c r="AY151" s="283"/>
      <c r="AZ151" s="283"/>
      <c r="BA151" s="283"/>
      <c r="BB151" s="283"/>
      <c r="BC151" s="283"/>
      <c r="BD151" s="639"/>
      <c r="BE151" s="283"/>
      <c r="BF151" s="639"/>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283"/>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10"/>
      <c r="EN151" s="110"/>
      <c r="EO151" s="110"/>
      <c r="EP151" s="110"/>
      <c r="EQ151" s="110"/>
      <c r="ER151" s="110"/>
      <c r="ES151" s="110"/>
      <c r="ET151" s="110"/>
      <c r="EU151" s="110"/>
      <c r="EV151" s="110"/>
      <c r="EW151" s="110"/>
      <c r="EX151" s="110"/>
      <c r="EY151" s="110"/>
      <c r="EZ151" s="110"/>
      <c r="FA151" s="110"/>
      <c r="FB151" s="110"/>
      <c r="FC151" s="110"/>
      <c r="FD151" s="110"/>
      <c r="FE151" s="110"/>
      <c r="FF151" s="110"/>
      <c r="FG151" s="110"/>
      <c r="FH151" s="110"/>
      <c r="FI151" s="110"/>
      <c r="FJ151" s="110"/>
      <c r="FK151" s="110"/>
      <c r="FL151" s="110"/>
      <c r="FM151" s="110"/>
      <c r="FN151" s="110"/>
      <c r="FO151" s="110"/>
      <c r="FP151" s="110"/>
      <c r="FQ151" s="110"/>
      <c r="FR151" s="110"/>
      <c r="FS151" s="110"/>
      <c r="FT151" s="110"/>
      <c r="FU151" s="110"/>
      <c r="FV151" s="110"/>
      <c r="FW151" s="110"/>
      <c r="FX151" s="110"/>
      <c r="FY151" s="110"/>
      <c r="FZ151" s="110"/>
      <c r="GA151" s="110"/>
      <c r="GB151" s="110"/>
      <c r="GC151" s="110"/>
      <c r="GD151" s="110"/>
      <c r="GE151" s="110"/>
      <c r="GF151" s="110"/>
      <c r="GG151" s="110"/>
      <c r="GH151" s="110"/>
      <c r="GI151" s="110"/>
      <c r="GJ151" s="110"/>
      <c r="GK151" s="110"/>
      <c r="GL151" s="110"/>
      <c r="GM151" s="110"/>
      <c r="GN151" s="110"/>
      <c r="GO151" s="110"/>
      <c r="GP151" s="110"/>
      <c r="GQ151" s="110"/>
      <c r="GR151" s="110"/>
      <c r="GS151" s="110"/>
      <c r="GT151" s="110"/>
      <c r="GU151" s="110"/>
      <c r="GV151" s="110"/>
      <c r="GW151" s="110"/>
      <c r="GX151" s="110"/>
      <c r="GY151" s="110"/>
      <c r="GZ151" s="110"/>
      <c r="HA151" s="110"/>
      <c r="HB151" s="110"/>
      <c r="HC151" s="110"/>
      <c r="HD151" s="110"/>
      <c r="HE151" s="110"/>
      <c r="HF151" s="110"/>
      <c r="HG151" s="110"/>
      <c r="HH151" s="110"/>
      <c r="HI151" s="110"/>
      <c r="HJ151" s="110"/>
      <c r="HK151" s="110"/>
      <c r="HL151" s="110"/>
      <c r="HM151" s="110"/>
      <c r="HN151" s="110"/>
      <c r="HO151" s="110"/>
      <c r="HP151" s="110"/>
      <c r="HQ151" s="110"/>
      <c r="HR151" s="110"/>
      <c r="HS151" s="110"/>
      <c r="HT151" s="110"/>
      <c r="HU151" s="110"/>
      <c r="HV151" s="110"/>
      <c r="HW151" s="110"/>
      <c r="HX151" s="110"/>
      <c r="HY151" s="110"/>
      <c r="HZ151" s="110"/>
      <c r="IA151" s="110"/>
      <c r="IB151" s="110"/>
      <c r="IC151" s="110"/>
      <c r="ID151" s="110"/>
      <c r="IE151" s="110"/>
      <c r="IF151" s="110"/>
      <c r="IG151" s="110"/>
      <c r="IH151" s="110"/>
      <c r="II151" s="110"/>
      <c r="IJ151" s="110"/>
      <c r="IK151" s="110"/>
      <c r="IL151" s="110"/>
      <c r="IM151" s="110"/>
      <c r="IN151" s="110"/>
      <c r="IO151" s="110"/>
      <c r="IP151" s="110"/>
      <c r="IQ151" s="110"/>
      <c r="IR151" s="110"/>
      <c r="IS151" s="110"/>
      <c r="IT151" s="110"/>
      <c r="IU151" s="110"/>
      <c r="IV151" s="110"/>
      <c r="IW151" s="110"/>
      <c r="IX151" s="110"/>
      <c r="IY151" s="110"/>
      <c r="IZ151" s="110"/>
      <c r="JA151" s="110"/>
      <c r="JB151" s="110"/>
      <c r="JC151" s="110"/>
      <c r="JD151" s="110"/>
      <c r="JE151" s="110"/>
      <c r="JF151" s="110"/>
      <c r="JG151" s="110"/>
      <c r="JH151" s="110"/>
      <c r="JI151" s="110"/>
      <c r="JJ151" s="110"/>
      <c r="JK151" s="110"/>
      <c r="JL151" s="110"/>
      <c r="JM151" s="110"/>
      <c r="JN151" s="110"/>
      <c r="JO151" s="110"/>
      <c r="JP151" s="110"/>
      <c r="JQ151" s="110"/>
      <c r="JR151" s="110"/>
      <c r="JS151" s="110"/>
      <c r="JT151" s="110"/>
      <c r="JU151" s="110"/>
      <c r="JV151" s="110"/>
      <c r="JW151" s="110"/>
      <c r="JX151" s="110"/>
      <c r="JY151" s="110"/>
      <c r="JZ151" s="110"/>
      <c r="KA151" s="110"/>
      <c r="KB151" s="110"/>
      <c r="KC151" s="110"/>
      <c r="KD151" s="110"/>
      <c r="KE151" s="110"/>
      <c r="KF151" s="110"/>
      <c r="KG151" s="110"/>
      <c r="KH151" s="110"/>
      <c r="KI151" s="110"/>
      <c r="KJ151" s="110"/>
      <c r="KK151" s="110"/>
      <c r="KL151" s="110"/>
      <c r="KM151" s="110"/>
      <c r="KN151" s="110"/>
      <c r="KO151" s="110"/>
      <c r="KP151" s="110"/>
      <c r="KQ151" s="110"/>
      <c r="KR151" s="110"/>
      <c r="KS151" s="110"/>
      <c r="KT151" s="110"/>
      <c r="KU151" s="110"/>
      <c r="KV151" s="110"/>
      <c r="KW151" s="110"/>
      <c r="KX151" s="110"/>
      <c r="KY151" s="110"/>
      <c r="KZ151" s="110"/>
      <c r="LA151" s="110"/>
      <c r="LB151" s="110"/>
      <c r="LC151" s="110"/>
      <c r="LD151" s="110"/>
      <c r="LE151" s="110"/>
      <c r="LF151" s="110"/>
      <c r="LG151" s="110"/>
      <c r="LH151" s="110"/>
      <c r="LI151" s="110"/>
      <c r="LJ151" s="110"/>
      <c r="LK151" s="110"/>
      <c r="LL151" s="110"/>
      <c r="LM151" s="110"/>
      <c r="LN151" s="110"/>
      <c r="LO151" s="110"/>
      <c r="LP151" s="110"/>
      <c r="LQ151" s="110"/>
      <c r="LR151" s="110"/>
      <c r="LS151" s="110"/>
      <c r="LT151" s="110"/>
      <c r="LU151" s="110"/>
      <c r="LV151" s="110"/>
      <c r="LW151" s="110"/>
      <c r="LX151" s="110"/>
      <c r="LY151" s="110"/>
      <c r="LZ151" s="110"/>
      <c r="MA151" s="110"/>
      <c r="MB151" s="110"/>
      <c r="MC151" s="110"/>
      <c r="MD151" s="110"/>
      <c r="ME151" s="110"/>
      <c r="MF151" s="110"/>
      <c r="MG151" s="110"/>
      <c r="MH151" s="110"/>
      <c r="MI151" s="110"/>
      <c r="MJ151" s="110"/>
      <c r="MK151" s="110"/>
      <c r="ML151" s="110"/>
      <c r="MM151" s="110"/>
      <c r="MN151" s="110"/>
      <c r="MO151" s="110"/>
      <c r="MP151" s="110"/>
      <c r="MT151" s="110"/>
      <c r="MU151" s="120"/>
    </row>
    <row r="152" spans="1:359" s="99" customFormat="1" x14ac:dyDescent="0.35">
      <c r="A152" s="280"/>
      <c r="B152" s="102"/>
      <c r="C152" s="102"/>
      <c r="D152" s="54"/>
      <c r="E152" s="110"/>
      <c r="F152" s="50"/>
      <c r="G152" s="639"/>
      <c r="H152" s="848"/>
      <c r="I152" s="848"/>
      <c r="J152" s="639"/>
      <c r="K152" s="639"/>
      <c r="L152" s="639"/>
      <c r="M152" s="639"/>
      <c r="N152" s="639"/>
      <c r="O152" s="639"/>
      <c r="P152" s="848"/>
      <c r="Q152" s="848"/>
      <c r="R152" s="848"/>
      <c r="S152" s="639"/>
      <c r="T152" s="639"/>
      <c r="U152" s="848"/>
      <c r="V152" s="639"/>
      <c r="W152" s="639"/>
      <c r="X152" s="639"/>
      <c r="Y152" s="639"/>
      <c r="Z152" s="639"/>
      <c r="AA152" s="639"/>
      <c r="AB152" s="848"/>
      <c r="AC152" s="639"/>
      <c r="AD152" s="283"/>
      <c r="AE152" s="283"/>
      <c r="AF152" s="639"/>
      <c r="AG152" s="639"/>
      <c r="AH152" s="639"/>
      <c r="AI152" s="283"/>
      <c r="AJ152" s="283"/>
      <c r="AK152" s="639"/>
      <c r="AL152" s="283"/>
      <c r="AM152" s="283"/>
      <c r="AN152" s="283"/>
      <c r="AO152" s="283"/>
      <c r="AP152" s="848"/>
      <c r="AQ152" s="283"/>
      <c r="AR152" s="283"/>
      <c r="AS152" s="283"/>
      <c r="AT152" s="283"/>
      <c r="AU152" s="283"/>
      <c r="AV152" s="283"/>
      <c r="AW152" s="110"/>
      <c r="AX152" s="639"/>
      <c r="AY152" s="283"/>
      <c r="AZ152" s="283"/>
      <c r="BA152" s="283"/>
      <c r="BB152" s="283"/>
      <c r="BC152" s="283"/>
      <c r="BD152" s="639"/>
      <c r="BE152" s="283"/>
      <c r="BF152" s="639"/>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283"/>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10"/>
      <c r="EN152" s="110"/>
      <c r="EO152" s="110"/>
      <c r="EP152" s="110"/>
      <c r="EQ152" s="110"/>
      <c r="ER152" s="110"/>
      <c r="ES152" s="110"/>
      <c r="ET152" s="110"/>
      <c r="EU152" s="110"/>
      <c r="EV152" s="110"/>
      <c r="EW152" s="110"/>
      <c r="EX152" s="110"/>
      <c r="EY152" s="110"/>
      <c r="EZ152" s="110"/>
      <c r="FA152" s="110"/>
      <c r="FB152" s="110"/>
      <c r="FC152" s="110"/>
      <c r="FD152" s="110"/>
      <c r="FE152" s="110"/>
      <c r="FF152" s="110"/>
      <c r="FG152" s="110"/>
      <c r="FH152" s="110"/>
      <c r="FI152" s="110"/>
      <c r="FJ152" s="110"/>
      <c r="FK152" s="110"/>
      <c r="FL152" s="110"/>
      <c r="FM152" s="110"/>
      <c r="FN152" s="110"/>
      <c r="FO152" s="110"/>
      <c r="FP152" s="110"/>
      <c r="FQ152" s="110"/>
      <c r="FR152" s="110"/>
      <c r="FS152" s="110"/>
      <c r="FT152" s="110"/>
      <c r="FU152" s="110"/>
      <c r="FV152" s="110"/>
      <c r="FW152" s="110"/>
      <c r="FX152" s="110"/>
      <c r="FY152" s="110"/>
      <c r="FZ152" s="110"/>
      <c r="GA152" s="110"/>
      <c r="GB152" s="110"/>
      <c r="GC152" s="110"/>
      <c r="GD152" s="110"/>
      <c r="GE152" s="110"/>
      <c r="GF152" s="110"/>
      <c r="GG152" s="110"/>
      <c r="GH152" s="110"/>
      <c r="GI152" s="110"/>
      <c r="GJ152" s="110"/>
      <c r="GK152" s="110"/>
      <c r="GL152" s="110"/>
      <c r="GM152" s="110"/>
      <c r="GN152" s="110"/>
      <c r="GO152" s="110"/>
      <c r="GP152" s="110"/>
      <c r="GQ152" s="110"/>
      <c r="GR152" s="110"/>
      <c r="GS152" s="110"/>
      <c r="GT152" s="110"/>
      <c r="GU152" s="110"/>
      <c r="GV152" s="110"/>
      <c r="GW152" s="110"/>
      <c r="GX152" s="110"/>
      <c r="GY152" s="110"/>
      <c r="GZ152" s="110"/>
      <c r="HA152" s="110"/>
      <c r="HB152" s="110"/>
      <c r="HC152" s="110"/>
      <c r="HD152" s="110"/>
      <c r="HE152" s="110"/>
      <c r="HF152" s="110"/>
      <c r="HG152" s="110"/>
      <c r="HH152" s="110"/>
      <c r="HI152" s="110"/>
      <c r="HJ152" s="110"/>
      <c r="HK152" s="110"/>
      <c r="HL152" s="110"/>
      <c r="HM152" s="110"/>
      <c r="HN152" s="110"/>
      <c r="HO152" s="110"/>
      <c r="HP152" s="110"/>
      <c r="HQ152" s="110"/>
      <c r="HR152" s="110"/>
      <c r="HS152" s="110"/>
      <c r="HT152" s="110"/>
      <c r="HU152" s="110"/>
      <c r="HV152" s="110"/>
      <c r="HW152" s="110"/>
      <c r="HX152" s="110"/>
      <c r="HY152" s="110"/>
      <c r="HZ152" s="110"/>
      <c r="IA152" s="110"/>
      <c r="IB152" s="110"/>
      <c r="IC152" s="110"/>
      <c r="ID152" s="110"/>
      <c r="IE152" s="110"/>
      <c r="IF152" s="110"/>
      <c r="IG152" s="110"/>
      <c r="IH152" s="110"/>
      <c r="II152" s="110"/>
      <c r="IJ152" s="110"/>
      <c r="IK152" s="110"/>
      <c r="IL152" s="110"/>
      <c r="IM152" s="110"/>
      <c r="IN152" s="110"/>
      <c r="IO152" s="110"/>
      <c r="IP152" s="110"/>
      <c r="IQ152" s="110"/>
      <c r="IR152" s="110"/>
      <c r="IS152" s="110"/>
      <c r="IT152" s="110"/>
      <c r="IU152" s="110"/>
      <c r="IV152" s="110"/>
      <c r="IW152" s="110"/>
      <c r="IX152" s="110"/>
      <c r="IY152" s="110"/>
      <c r="IZ152" s="110"/>
      <c r="JA152" s="110"/>
      <c r="JB152" s="110"/>
      <c r="JC152" s="110"/>
      <c r="JD152" s="110"/>
      <c r="JE152" s="110"/>
      <c r="JF152" s="110"/>
      <c r="JG152" s="110"/>
      <c r="JH152" s="110"/>
      <c r="JI152" s="110"/>
      <c r="JJ152" s="110"/>
      <c r="JK152" s="110"/>
      <c r="JL152" s="110"/>
      <c r="JM152" s="110"/>
      <c r="JN152" s="110"/>
      <c r="JO152" s="110"/>
      <c r="JP152" s="110"/>
      <c r="JQ152" s="110"/>
      <c r="JR152" s="110"/>
      <c r="JS152" s="110"/>
      <c r="JT152" s="110"/>
      <c r="JU152" s="110"/>
      <c r="JV152" s="110"/>
      <c r="JW152" s="110"/>
      <c r="JX152" s="110"/>
      <c r="JY152" s="110"/>
      <c r="JZ152" s="110"/>
      <c r="KA152" s="110"/>
      <c r="KB152" s="110"/>
      <c r="KC152" s="110"/>
      <c r="KD152" s="110"/>
      <c r="KE152" s="110"/>
      <c r="KF152" s="110"/>
      <c r="KG152" s="110"/>
      <c r="KH152" s="110"/>
      <c r="KI152" s="110"/>
      <c r="KJ152" s="110"/>
      <c r="KK152" s="110"/>
      <c r="KL152" s="110"/>
      <c r="KM152" s="110"/>
      <c r="KN152" s="110"/>
      <c r="KO152" s="110"/>
      <c r="KP152" s="110"/>
      <c r="KQ152" s="110"/>
      <c r="KR152" s="110"/>
      <c r="KS152" s="110"/>
      <c r="KT152" s="110"/>
      <c r="KU152" s="110"/>
      <c r="KV152" s="110"/>
      <c r="KW152" s="110"/>
      <c r="KX152" s="110"/>
      <c r="KY152" s="110"/>
      <c r="KZ152" s="110"/>
      <c r="LA152" s="110"/>
      <c r="LB152" s="110"/>
      <c r="LC152" s="110"/>
      <c r="LD152" s="110"/>
      <c r="LE152" s="110"/>
      <c r="LF152" s="110"/>
      <c r="LG152" s="110"/>
      <c r="LH152" s="110"/>
      <c r="LI152" s="110"/>
      <c r="LJ152" s="110"/>
      <c r="LK152" s="110"/>
      <c r="LL152" s="110"/>
      <c r="LM152" s="110"/>
      <c r="LN152" s="110"/>
      <c r="LO152" s="110"/>
      <c r="LP152" s="110"/>
      <c r="LQ152" s="110"/>
      <c r="LR152" s="110"/>
      <c r="LS152" s="110"/>
      <c r="LT152" s="110"/>
      <c r="LU152" s="110"/>
      <c r="LV152" s="110"/>
      <c r="LW152" s="110"/>
      <c r="LX152" s="110"/>
      <c r="LY152" s="110"/>
      <c r="LZ152" s="110"/>
      <c r="MA152" s="110"/>
      <c r="MB152" s="110"/>
      <c r="MC152" s="110"/>
      <c r="MD152" s="110"/>
      <c r="ME152" s="110"/>
      <c r="MF152" s="110"/>
      <c r="MG152" s="110"/>
      <c r="MH152" s="110"/>
      <c r="MI152" s="110"/>
      <c r="MJ152" s="110"/>
      <c r="MK152" s="110"/>
      <c r="ML152" s="110"/>
      <c r="MM152" s="110"/>
      <c r="MN152" s="110"/>
      <c r="MO152" s="110"/>
      <c r="MP152" s="110"/>
      <c r="MT152" s="110"/>
      <c r="MU152" s="120"/>
    </row>
    <row r="153" spans="1:359" s="99" customFormat="1" x14ac:dyDescent="0.35">
      <c r="A153" s="280"/>
      <c r="B153" s="102"/>
      <c r="C153" s="102"/>
      <c r="D153" s="54"/>
      <c r="E153" s="110"/>
      <c r="F153" s="50"/>
      <c r="G153" s="639"/>
      <c r="H153" s="848"/>
      <c r="I153" s="848"/>
      <c r="J153" s="639"/>
      <c r="K153" s="639"/>
      <c r="L153" s="639"/>
      <c r="M153" s="639"/>
      <c r="N153" s="639"/>
      <c r="O153" s="639"/>
      <c r="P153" s="848"/>
      <c r="Q153" s="848"/>
      <c r="R153" s="848"/>
      <c r="S153" s="639"/>
      <c r="T153" s="639"/>
      <c r="U153" s="848"/>
      <c r="V153" s="639"/>
      <c r="W153" s="639"/>
      <c r="X153" s="639"/>
      <c r="Y153" s="639"/>
      <c r="Z153" s="639"/>
      <c r="AA153" s="639"/>
      <c r="AB153" s="848"/>
      <c r="AC153" s="639"/>
      <c r="AD153" s="283"/>
      <c r="AE153" s="283"/>
      <c r="AF153" s="639"/>
      <c r="AG153" s="639"/>
      <c r="AH153" s="639"/>
      <c r="AI153" s="283"/>
      <c r="AJ153" s="283"/>
      <c r="AK153" s="639"/>
      <c r="AL153" s="283"/>
      <c r="AM153" s="283"/>
      <c r="AN153" s="283"/>
      <c r="AO153" s="283"/>
      <c r="AP153" s="848"/>
      <c r="AQ153" s="283"/>
      <c r="AR153" s="283"/>
      <c r="AS153" s="283"/>
      <c r="AT153" s="283"/>
      <c r="AU153" s="283"/>
      <c r="AV153" s="283"/>
      <c r="AW153" s="110"/>
      <c r="AX153" s="639"/>
      <c r="AY153" s="283"/>
      <c r="AZ153" s="283"/>
      <c r="BA153" s="283"/>
      <c r="BB153" s="283"/>
      <c r="BC153" s="283"/>
      <c r="BD153" s="639"/>
      <c r="BE153" s="283"/>
      <c r="BF153" s="639"/>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283"/>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0"/>
      <c r="EU153" s="110"/>
      <c r="EV153" s="110"/>
      <c r="EW153" s="110"/>
      <c r="EX153" s="110"/>
      <c r="EY153" s="110"/>
      <c r="EZ153" s="110"/>
      <c r="FA153" s="110"/>
      <c r="FB153" s="110"/>
      <c r="FC153" s="110"/>
      <c r="FD153" s="110"/>
      <c r="FE153" s="110"/>
      <c r="FF153" s="110"/>
      <c r="FG153" s="110"/>
      <c r="FH153" s="110"/>
      <c r="FI153" s="110"/>
      <c r="FJ153" s="110"/>
      <c r="FK153" s="110"/>
      <c r="FL153" s="110"/>
      <c r="FM153" s="110"/>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0"/>
      <c r="GR153" s="110"/>
      <c r="GS153" s="110"/>
      <c r="GT153" s="110"/>
      <c r="GU153" s="110"/>
      <c r="GV153" s="110"/>
      <c r="GW153" s="110"/>
      <c r="GX153" s="110"/>
      <c r="GY153" s="110"/>
      <c r="GZ153" s="110"/>
      <c r="HA153" s="110"/>
      <c r="HB153" s="110"/>
      <c r="HC153" s="110"/>
      <c r="HD153" s="110"/>
      <c r="HE153" s="110"/>
      <c r="HF153" s="110"/>
      <c r="HG153" s="110"/>
      <c r="HH153" s="110"/>
      <c r="HI153" s="110"/>
      <c r="HJ153" s="110"/>
      <c r="HK153" s="110"/>
      <c r="HL153" s="110"/>
      <c r="HM153" s="110"/>
      <c r="HN153" s="110"/>
      <c r="HO153" s="110"/>
      <c r="HP153" s="110"/>
      <c r="HQ153" s="110"/>
      <c r="HR153" s="110"/>
      <c r="HS153" s="110"/>
      <c r="HT153" s="110"/>
      <c r="HU153" s="110"/>
      <c r="HV153" s="110"/>
      <c r="HW153" s="110"/>
      <c r="HX153" s="110"/>
      <c r="HY153" s="110"/>
      <c r="HZ153" s="110"/>
      <c r="IA153" s="110"/>
      <c r="IB153" s="110"/>
      <c r="IC153" s="110"/>
      <c r="ID153" s="110"/>
      <c r="IE153" s="110"/>
      <c r="IF153" s="110"/>
      <c r="IG153" s="110"/>
      <c r="IH153" s="110"/>
      <c r="II153" s="110"/>
      <c r="IJ153" s="110"/>
      <c r="IK153" s="110"/>
      <c r="IL153" s="110"/>
      <c r="IM153" s="110"/>
      <c r="IN153" s="110"/>
      <c r="IO153" s="110"/>
      <c r="IP153" s="110"/>
      <c r="IQ153" s="110"/>
      <c r="IR153" s="110"/>
      <c r="IS153" s="110"/>
      <c r="IT153" s="110"/>
      <c r="IU153" s="110"/>
      <c r="IV153" s="110"/>
      <c r="IW153" s="110"/>
      <c r="IX153" s="110"/>
      <c r="IY153" s="110"/>
      <c r="IZ153" s="110"/>
      <c r="JA153" s="110"/>
      <c r="JB153" s="110"/>
      <c r="JC153" s="110"/>
      <c r="JD153" s="110"/>
      <c r="JE153" s="110"/>
      <c r="JF153" s="110"/>
      <c r="JG153" s="110"/>
      <c r="JH153" s="110"/>
      <c r="JI153" s="110"/>
      <c r="JJ153" s="110"/>
      <c r="JK153" s="110"/>
      <c r="JL153" s="110"/>
      <c r="JM153" s="110"/>
      <c r="JN153" s="110"/>
      <c r="JO153" s="110"/>
      <c r="JP153" s="110"/>
      <c r="JQ153" s="110"/>
      <c r="JR153" s="110"/>
      <c r="JS153" s="110"/>
      <c r="JT153" s="110"/>
      <c r="JU153" s="110"/>
      <c r="JV153" s="110"/>
      <c r="JW153" s="110"/>
      <c r="JX153" s="110"/>
      <c r="JY153" s="110"/>
      <c r="JZ153" s="110"/>
      <c r="KA153" s="110"/>
      <c r="KB153" s="110"/>
      <c r="KC153" s="110"/>
      <c r="KD153" s="110"/>
      <c r="KE153" s="110"/>
      <c r="KF153" s="110"/>
      <c r="KG153" s="110"/>
      <c r="KH153" s="110"/>
      <c r="KI153" s="110"/>
      <c r="KJ153" s="110"/>
      <c r="KK153" s="110"/>
      <c r="KL153" s="110"/>
      <c r="KM153" s="110"/>
      <c r="KN153" s="110"/>
      <c r="KO153" s="110"/>
      <c r="KP153" s="110"/>
      <c r="KQ153" s="110"/>
      <c r="KR153" s="110"/>
      <c r="KS153" s="110"/>
      <c r="KT153" s="110"/>
      <c r="KU153" s="110"/>
      <c r="KV153" s="110"/>
      <c r="KW153" s="110"/>
      <c r="KX153" s="110"/>
      <c r="KY153" s="110"/>
      <c r="KZ153" s="110"/>
      <c r="LA153" s="110"/>
      <c r="LB153" s="110"/>
      <c r="LC153" s="110"/>
      <c r="LD153" s="110"/>
      <c r="LE153" s="110"/>
      <c r="LF153" s="110"/>
      <c r="LG153" s="110"/>
      <c r="LH153" s="110"/>
      <c r="LI153" s="110"/>
      <c r="LJ153" s="110"/>
      <c r="LK153" s="110"/>
      <c r="LL153" s="110"/>
      <c r="LM153" s="110"/>
      <c r="LN153" s="110"/>
      <c r="LO153" s="110"/>
      <c r="LP153" s="110"/>
      <c r="LQ153" s="110"/>
      <c r="LR153" s="110"/>
      <c r="LS153" s="110"/>
      <c r="LT153" s="110"/>
      <c r="LU153" s="110"/>
      <c r="LV153" s="110"/>
      <c r="LW153" s="110"/>
      <c r="LX153" s="110"/>
      <c r="LY153" s="110"/>
      <c r="LZ153" s="110"/>
      <c r="MA153" s="110"/>
      <c r="MB153" s="110"/>
      <c r="MC153" s="110"/>
      <c r="MD153" s="110"/>
      <c r="ME153" s="110"/>
      <c r="MF153" s="110"/>
      <c r="MG153" s="110"/>
      <c r="MH153" s="110"/>
      <c r="MI153" s="110"/>
      <c r="MJ153" s="110"/>
      <c r="MK153" s="110"/>
      <c r="ML153" s="110"/>
      <c r="MM153" s="110"/>
      <c r="MN153" s="110"/>
      <c r="MO153" s="110"/>
      <c r="MP153" s="110"/>
      <c r="MT153" s="110"/>
      <c r="MU153" s="120"/>
    </row>
    <row r="154" spans="1:359" s="99" customFormat="1" x14ac:dyDescent="0.35">
      <c r="A154" s="280"/>
      <c r="B154" s="102"/>
      <c r="C154" s="102"/>
      <c r="D154" s="54"/>
      <c r="E154" s="110"/>
      <c r="F154" s="50"/>
      <c r="G154" s="639"/>
      <c r="H154" s="848"/>
      <c r="I154" s="848"/>
      <c r="J154" s="639"/>
      <c r="K154" s="639"/>
      <c r="L154" s="639"/>
      <c r="M154" s="639"/>
      <c r="N154" s="639"/>
      <c r="O154" s="639"/>
      <c r="P154" s="848"/>
      <c r="Q154" s="848"/>
      <c r="R154" s="848"/>
      <c r="S154" s="639"/>
      <c r="T154" s="639"/>
      <c r="U154" s="848"/>
      <c r="V154" s="639"/>
      <c r="W154" s="639"/>
      <c r="X154" s="639"/>
      <c r="Y154" s="639"/>
      <c r="Z154" s="639"/>
      <c r="AA154" s="639"/>
      <c r="AB154" s="848"/>
      <c r="AC154" s="639"/>
      <c r="AD154" s="283"/>
      <c r="AE154" s="283"/>
      <c r="AF154" s="639"/>
      <c r="AG154" s="639"/>
      <c r="AH154" s="639"/>
      <c r="AI154" s="283"/>
      <c r="AJ154" s="283"/>
      <c r="AK154" s="639"/>
      <c r="AL154" s="283"/>
      <c r="AM154" s="283"/>
      <c r="AN154" s="283"/>
      <c r="AO154" s="283"/>
      <c r="AP154" s="848"/>
      <c r="AQ154" s="283"/>
      <c r="AR154" s="283"/>
      <c r="AS154" s="283"/>
      <c r="AT154" s="283"/>
      <c r="AU154" s="283"/>
      <c r="AV154" s="283"/>
      <c r="AW154" s="110"/>
      <c r="AX154" s="639"/>
      <c r="AY154" s="283"/>
      <c r="AZ154" s="283"/>
      <c r="BA154" s="283"/>
      <c r="BB154" s="283"/>
      <c r="BC154" s="283"/>
      <c r="BD154" s="639"/>
      <c r="BE154" s="283"/>
      <c r="BF154" s="639"/>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283"/>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c r="IU154" s="110"/>
      <c r="IV154" s="110"/>
      <c r="IW154" s="110"/>
      <c r="IX154" s="110"/>
      <c r="IY154" s="110"/>
      <c r="IZ154" s="110"/>
      <c r="JA154" s="110"/>
      <c r="JB154" s="110"/>
      <c r="JC154" s="110"/>
      <c r="JD154" s="110"/>
      <c r="JE154" s="110"/>
      <c r="JF154" s="110"/>
      <c r="JG154" s="110"/>
      <c r="JH154" s="110"/>
      <c r="JI154" s="110"/>
      <c r="JJ154" s="110"/>
      <c r="JK154" s="110"/>
      <c r="JL154" s="110"/>
      <c r="JM154" s="110"/>
      <c r="JN154" s="110"/>
      <c r="JO154" s="110"/>
      <c r="JP154" s="110"/>
      <c r="JQ154" s="110"/>
      <c r="JR154" s="110"/>
      <c r="JS154" s="110"/>
      <c r="JT154" s="110"/>
      <c r="JU154" s="110"/>
      <c r="JV154" s="110"/>
      <c r="JW154" s="110"/>
      <c r="JX154" s="110"/>
      <c r="JY154" s="110"/>
      <c r="JZ154" s="110"/>
      <c r="KA154" s="110"/>
      <c r="KB154" s="110"/>
      <c r="KC154" s="110"/>
      <c r="KD154" s="110"/>
      <c r="KE154" s="110"/>
      <c r="KF154" s="110"/>
      <c r="KG154" s="110"/>
      <c r="KH154" s="110"/>
      <c r="KI154" s="110"/>
      <c r="KJ154" s="110"/>
      <c r="KK154" s="110"/>
      <c r="KL154" s="110"/>
      <c r="KM154" s="110"/>
      <c r="KN154" s="110"/>
      <c r="KO154" s="110"/>
      <c r="KP154" s="110"/>
      <c r="KQ154" s="110"/>
      <c r="KR154" s="110"/>
      <c r="KS154" s="110"/>
      <c r="KT154" s="110"/>
      <c r="KU154" s="110"/>
      <c r="KV154" s="110"/>
      <c r="KW154" s="110"/>
      <c r="KX154" s="110"/>
      <c r="KY154" s="110"/>
      <c r="KZ154" s="110"/>
      <c r="LA154" s="110"/>
      <c r="LB154" s="110"/>
      <c r="LC154" s="110"/>
      <c r="LD154" s="110"/>
      <c r="LE154" s="110"/>
      <c r="LF154" s="110"/>
      <c r="LG154" s="110"/>
      <c r="LH154" s="110"/>
      <c r="LI154" s="110"/>
      <c r="LJ154" s="110"/>
      <c r="LK154" s="110"/>
      <c r="LL154" s="110"/>
      <c r="LM154" s="110"/>
      <c r="LN154" s="110"/>
      <c r="LO154" s="110"/>
      <c r="LP154" s="110"/>
      <c r="LQ154" s="110"/>
      <c r="LR154" s="110"/>
      <c r="LS154" s="110"/>
      <c r="LT154" s="110"/>
      <c r="LU154" s="110"/>
      <c r="LV154" s="110"/>
      <c r="LW154" s="110"/>
      <c r="LX154" s="110"/>
      <c r="LY154" s="110"/>
      <c r="LZ154" s="110"/>
      <c r="MA154" s="110"/>
      <c r="MB154" s="110"/>
      <c r="MC154" s="110"/>
      <c r="MD154" s="110"/>
      <c r="ME154" s="110"/>
      <c r="MF154" s="110"/>
      <c r="MG154" s="110"/>
      <c r="MH154" s="110"/>
      <c r="MI154" s="110"/>
      <c r="MJ154" s="110"/>
      <c r="MK154" s="110"/>
      <c r="ML154" s="110"/>
      <c r="MM154" s="110"/>
      <c r="MN154" s="110"/>
      <c r="MO154" s="110"/>
      <c r="MP154" s="110"/>
      <c r="MT154" s="110"/>
      <c r="MU154" s="120"/>
    </row>
    <row r="155" spans="1:359" s="99" customFormat="1" x14ac:dyDescent="0.35">
      <c r="A155" s="280"/>
      <c r="B155" s="102"/>
      <c r="C155" s="102"/>
      <c r="D155" s="54"/>
      <c r="E155" s="110"/>
      <c r="F155" s="50"/>
      <c r="G155" s="639"/>
      <c r="H155" s="848"/>
      <c r="I155" s="848"/>
      <c r="J155" s="639"/>
      <c r="K155" s="639"/>
      <c r="L155" s="639"/>
      <c r="M155" s="639"/>
      <c r="N155" s="639"/>
      <c r="O155" s="639"/>
      <c r="P155" s="848"/>
      <c r="Q155" s="848"/>
      <c r="R155" s="848"/>
      <c r="S155" s="639"/>
      <c r="T155" s="639"/>
      <c r="U155" s="848"/>
      <c r="V155" s="639"/>
      <c r="W155" s="639"/>
      <c r="X155" s="639"/>
      <c r="Y155" s="639"/>
      <c r="Z155" s="639"/>
      <c r="AA155" s="639"/>
      <c r="AB155" s="848"/>
      <c r="AC155" s="639"/>
      <c r="AD155" s="283"/>
      <c r="AE155" s="283"/>
      <c r="AF155" s="639"/>
      <c r="AG155" s="639"/>
      <c r="AH155" s="639"/>
      <c r="AI155" s="283"/>
      <c r="AJ155" s="283"/>
      <c r="AK155" s="639"/>
      <c r="AL155" s="283"/>
      <c r="AM155" s="283"/>
      <c r="AN155" s="283"/>
      <c r="AO155" s="283"/>
      <c r="AP155" s="848"/>
      <c r="AQ155" s="283"/>
      <c r="AR155" s="283"/>
      <c r="AS155" s="283"/>
      <c r="AT155" s="283"/>
      <c r="AU155" s="283"/>
      <c r="AV155" s="283"/>
      <c r="AW155" s="110"/>
      <c r="AX155" s="639"/>
      <c r="AY155" s="283"/>
      <c r="AZ155" s="283"/>
      <c r="BA155" s="283"/>
      <c r="BB155" s="283"/>
      <c r="BC155" s="283"/>
      <c r="BD155" s="639"/>
      <c r="BE155" s="283"/>
      <c r="BF155" s="639"/>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283"/>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10"/>
      <c r="EU155" s="110"/>
      <c r="EV155" s="110"/>
      <c r="EW155" s="110"/>
      <c r="EX155" s="110"/>
      <c r="EY155" s="110"/>
      <c r="EZ155" s="110"/>
      <c r="FA155" s="110"/>
      <c r="FB155" s="110"/>
      <c r="FC155" s="110"/>
      <c r="FD155" s="110"/>
      <c r="FE155" s="110"/>
      <c r="FF155" s="110"/>
      <c r="FG155" s="110"/>
      <c r="FH155" s="110"/>
      <c r="FI155" s="110"/>
      <c r="FJ155" s="110"/>
      <c r="FK155" s="110"/>
      <c r="FL155" s="110"/>
      <c r="FM155" s="110"/>
      <c r="FN155" s="110"/>
      <c r="FO155" s="110"/>
      <c r="FP155" s="110"/>
      <c r="FQ155" s="110"/>
      <c r="FR155" s="110"/>
      <c r="FS155" s="110"/>
      <c r="FT155" s="110"/>
      <c r="FU155" s="110"/>
      <c r="FV155" s="110"/>
      <c r="FW155" s="110"/>
      <c r="FX155" s="110"/>
      <c r="FY155" s="110"/>
      <c r="FZ155" s="110"/>
      <c r="GA155" s="110"/>
      <c r="GB155" s="110"/>
      <c r="GC155" s="110"/>
      <c r="GD155" s="110"/>
      <c r="GE155" s="110"/>
      <c r="GF155" s="110"/>
      <c r="GG155" s="110"/>
      <c r="GH155" s="110"/>
      <c r="GI155" s="110"/>
      <c r="GJ155" s="110"/>
      <c r="GK155" s="110"/>
      <c r="GL155" s="110"/>
      <c r="GM155" s="110"/>
      <c r="GN155" s="110"/>
      <c r="GO155" s="110"/>
      <c r="GP155" s="110"/>
      <c r="GQ155" s="110"/>
      <c r="GR155" s="110"/>
      <c r="GS155" s="110"/>
      <c r="GT155" s="110"/>
      <c r="GU155" s="110"/>
      <c r="GV155" s="110"/>
      <c r="GW155" s="110"/>
      <c r="GX155" s="110"/>
      <c r="GY155" s="110"/>
      <c r="GZ155" s="110"/>
      <c r="HA155" s="110"/>
      <c r="HB155" s="110"/>
      <c r="HC155" s="110"/>
      <c r="HD155" s="110"/>
      <c r="HE155" s="110"/>
      <c r="HF155" s="110"/>
      <c r="HG155" s="110"/>
      <c r="HH155" s="110"/>
      <c r="HI155" s="110"/>
      <c r="HJ155" s="110"/>
      <c r="HK155" s="110"/>
      <c r="HL155" s="110"/>
      <c r="HM155" s="110"/>
      <c r="HN155" s="110"/>
      <c r="HO155" s="110"/>
      <c r="HP155" s="110"/>
      <c r="HQ155" s="110"/>
      <c r="HR155" s="110"/>
      <c r="HS155" s="110"/>
      <c r="HT155" s="110"/>
      <c r="HU155" s="110"/>
      <c r="HV155" s="110"/>
      <c r="HW155" s="110"/>
      <c r="HX155" s="110"/>
      <c r="HY155" s="110"/>
      <c r="HZ155" s="110"/>
      <c r="IA155" s="110"/>
      <c r="IB155" s="110"/>
      <c r="IC155" s="110"/>
      <c r="ID155" s="110"/>
      <c r="IE155" s="110"/>
      <c r="IF155" s="110"/>
      <c r="IG155" s="110"/>
      <c r="IH155" s="110"/>
      <c r="II155" s="110"/>
      <c r="IJ155" s="110"/>
      <c r="IK155" s="110"/>
      <c r="IL155" s="110"/>
      <c r="IM155" s="110"/>
      <c r="IN155" s="110"/>
      <c r="IO155" s="110"/>
      <c r="IP155" s="110"/>
      <c r="IQ155" s="110"/>
      <c r="IR155" s="110"/>
      <c r="IS155" s="110"/>
      <c r="IT155" s="110"/>
      <c r="IU155" s="110"/>
      <c r="IV155" s="110"/>
      <c r="IW155" s="110"/>
      <c r="IX155" s="110"/>
      <c r="IY155" s="110"/>
      <c r="IZ155" s="110"/>
      <c r="JA155" s="110"/>
      <c r="JB155" s="110"/>
      <c r="JC155" s="110"/>
      <c r="JD155" s="110"/>
      <c r="JE155" s="110"/>
      <c r="JF155" s="110"/>
      <c r="JG155" s="110"/>
      <c r="JH155" s="110"/>
      <c r="JI155" s="110"/>
      <c r="JJ155" s="110"/>
      <c r="JK155" s="110"/>
      <c r="JL155" s="110"/>
      <c r="JM155" s="110"/>
      <c r="JN155" s="110"/>
      <c r="JO155" s="110"/>
      <c r="JP155" s="110"/>
      <c r="JQ155" s="110"/>
      <c r="JR155" s="110"/>
      <c r="JS155" s="110"/>
      <c r="JT155" s="110"/>
      <c r="JU155" s="110"/>
      <c r="JV155" s="110"/>
      <c r="JW155" s="110"/>
      <c r="JX155" s="110"/>
      <c r="JY155" s="110"/>
      <c r="JZ155" s="110"/>
      <c r="KA155" s="110"/>
      <c r="KB155" s="110"/>
      <c r="KC155" s="110"/>
      <c r="KD155" s="110"/>
      <c r="KE155" s="110"/>
      <c r="KF155" s="110"/>
      <c r="KG155" s="110"/>
      <c r="KH155" s="110"/>
      <c r="KI155" s="110"/>
      <c r="KJ155" s="110"/>
      <c r="KK155" s="110"/>
      <c r="KL155" s="110"/>
      <c r="KM155" s="110"/>
      <c r="KN155" s="110"/>
      <c r="KO155" s="110"/>
      <c r="KP155" s="110"/>
      <c r="KQ155" s="110"/>
      <c r="KR155" s="110"/>
      <c r="KS155" s="110"/>
      <c r="KT155" s="110"/>
      <c r="KU155" s="110"/>
      <c r="KV155" s="110"/>
      <c r="KW155" s="110"/>
      <c r="KX155" s="110"/>
      <c r="KY155" s="110"/>
      <c r="KZ155" s="110"/>
      <c r="LA155" s="110"/>
      <c r="LB155" s="110"/>
      <c r="LC155" s="110"/>
      <c r="LD155" s="110"/>
      <c r="LE155" s="110"/>
      <c r="LF155" s="110"/>
      <c r="LG155" s="110"/>
      <c r="LH155" s="110"/>
      <c r="LI155" s="110"/>
      <c r="LJ155" s="110"/>
      <c r="LK155" s="110"/>
      <c r="LL155" s="110"/>
      <c r="LM155" s="110"/>
      <c r="LN155" s="110"/>
      <c r="LO155" s="110"/>
      <c r="LP155" s="110"/>
      <c r="LQ155" s="110"/>
      <c r="LR155" s="110"/>
      <c r="LS155" s="110"/>
      <c r="LT155" s="110"/>
      <c r="LU155" s="110"/>
      <c r="LV155" s="110"/>
      <c r="LW155" s="110"/>
      <c r="LX155" s="110"/>
      <c r="LY155" s="110"/>
      <c r="LZ155" s="110"/>
      <c r="MA155" s="110"/>
      <c r="MB155" s="110"/>
      <c r="MC155" s="110"/>
      <c r="MD155" s="110"/>
      <c r="ME155" s="110"/>
      <c r="MF155" s="110"/>
      <c r="MG155" s="110"/>
      <c r="MH155" s="110"/>
      <c r="MI155" s="110"/>
      <c r="MJ155" s="110"/>
      <c r="MK155" s="110"/>
      <c r="ML155" s="110"/>
      <c r="MM155" s="110"/>
      <c r="MN155" s="110"/>
      <c r="MO155" s="110"/>
      <c r="MP155" s="110"/>
      <c r="MT155" s="110"/>
      <c r="MU155" s="120"/>
    </row>
    <row r="156" spans="1:359" s="99" customFormat="1" x14ac:dyDescent="0.35">
      <c r="A156" s="280"/>
      <c r="B156" s="102"/>
      <c r="C156" s="102"/>
      <c r="D156" s="54"/>
      <c r="F156" s="120"/>
      <c r="G156" s="641"/>
      <c r="H156" s="850"/>
      <c r="I156" s="850"/>
      <c r="J156" s="641"/>
      <c r="K156" s="641"/>
      <c r="L156" s="641"/>
      <c r="M156" s="641"/>
      <c r="N156" s="641"/>
      <c r="O156" s="641"/>
      <c r="P156" s="850"/>
      <c r="Q156" s="850"/>
      <c r="R156" s="850"/>
      <c r="S156" s="641"/>
      <c r="T156" s="641"/>
      <c r="U156" s="850"/>
      <c r="V156" s="641"/>
      <c r="W156" s="641"/>
      <c r="X156" s="641"/>
      <c r="Y156" s="641"/>
      <c r="Z156" s="641"/>
      <c r="AA156" s="641"/>
      <c r="AB156" s="850"/>
      <c r="AC156" s="641"/>
      <c r="AD156" s="285"/>
      <c r="AE156" s="285"/>
      <c r="AF156" s="641"/>
      <c r="AG156" s="641"/>
      <c r="AH156" s="641"/>
      <c r="AI156" s="285"/>
      <c r="AJ156" s="285"/>
      <c r="AK156" s="641"/>
      <c r="AL156" s="285"/>
      <c r="AM156" s="285"/>
      <c r="AN156" s="285"/>
      <c r="AO156" s="285"/>
      <c r="AP156" s="850"/>
      <c r="AQ156" s="285"/>
      <c r="AR156" s="285"/>
      <c r="AS156" s="285"/>
      <c r="AT156" s="285"/>
      <c r="AU156" s="285"/>
      <c r="AV156" s="285"/>
      <c r="AW156" s="727"/>
      <c r="AX156" s="641"/>
      <c r="AY156" s="285"/>
      <c r="AZ156" s="285"/>
      <c r="BA156" s="285"/>
      <c r="BB156" s="285"/>
      <c r="BC156" s="285"/>
      <c r="BD156" s="641"/>
      <c r="BE156" s="285"/>
      <c r="BF156" s="641"/>
      <c r="BK156" s="115"/>
      <c r="BM156" s="111"/>
      <c r="BN156" s="113"/>
      <c r="BO156" s="117"/>
      <c r="BP156" s="837"/>
      <c r="BR156" s="365"/>
      <c r="BS156" s="112"/>
      <c r="BV156" s="423"/>
      <c r="BY156" s="209"/>
      <c r="CB156" s="114"/>
      <c r="CF156" s="285"/>
      <c r="CI156" s="365"/>
      <c r="CJ156" s="365"/>
      <c r="CK156" s="209"/>
      <c r="CM156" s="365"/>
      <c r="CO156" s="116"/>
      <c r="CQ156" s="423"/>
      <c r="CV156" s="727"/>
      <c r="DG156" s="837"/>
      <c r="EZ156" s="727"/>
      <c r="HV156" s="365"/>
      <c r="MT156" s="727"/>
      <c r="MU156" s="120"/>
    </row>
    <row r="157" spans="1:359" s="99" customFormat="1" x14ac:dyDescent="0.35">
      <c r="A157" s="280"/>
      <c r="B157" s="102"/>
      <c r="C157" s="102"/>
      <c r="D157" s="54"/>
      <c r="F157" s="120"/>
      <c r="G157" s="626"/>
      <c r="H157" s="837"/>
      <c r="I157" s="837"/>
      <c r="J157" s="727"/>
      <c r="K157" s="727"/>
      <c r="L157" s="727"/>
      <c r="M157" s="727"/>
      <c r="N157" s="727"/>
      <c r="O157" s="727"/>
      <c r="P157" s="837"/>
      <c r="Q157" s="837"/>
      <c r="R157" s="837"/>
      <c r="S157" s="727"/>
      <c r="T157" s="727"/>
      <c r="U157" s="837"/>
      <c r="V157" s="626"/>
      <c r="W157" s="727"/>
      <c r="X157" s="626"/>
      <c r="Y157" s="727"/>
      <c r="Z157" s="727"/>
      <c r="AA157" s="727"/>
      <c r="AB157" s="939"/>
      <c r="AC157" s="727"/>
      <c r="AD157" s="209"/>
      <c r="AE157" s="498"/>
      <c r="AF157" s="626"/>
      <c r="AG157" s="727"/>
      <c r="AH157" s="626"/>
      <c r="AI157" s="423"/>
      <c r="AJ157" s="498"/>
      <c r="AK157" s="727"/>
      <c r="AL157" s="365"/>
      <c r="AM157" s="423"/>
      <c r="AN157" s="498"/>
      <c r="AO157" s="498"/>
      <c r="AP157" s="837"/>
      <c r="AQ157" s="423"/>
      <c r="AR157" s="423"/>
      <c r="AS157" s="498"/>
      <c r="AT157" s="423"/>
      <c r="AU157" s="498"/>
      <c r="AV157" s="498"/>
      <c r="AW157" s="727"/>
      <c r="AX157" s="725"/>
      <c r="AY157" s="423"/>
      <c r="AZ157" s="498"/>
      <c r="BA157" s="365"/>
      <c r="BB157" s="209"/>
      <c r="BC157" s="423"/>
      <c r="BD157" s="626"/>
      <c r="BE157" s="498"/>
      <c r="BF157" s="727"/>
      <c r="BK157" s="115"/>
      <c r="BM157" s="111"/>
      <c r="BN157" s="113"/>
      <c r="BO157" s="117"/>
      <c r="BP157" s="837"/>
      <c r="BR157" s="365"/>
      <c r="BS157" s="112"/>
      <c r="BV157" s="423"/>
      <c r="BY157" s="209"/>
      <c r="CB157" s="114"/>
      <c r="CF157" s="498"/>
      <c r="CI157" s="365"/>
      <c r="CJ157" s="365"/>
      <c r="CK157" s="209"/>
      <c r="CM157" s="365"/>
      <c r="CO157" s="116"/>
      <c r="CQ157" s="423"/>
      <c r="CV157" s="727"/>
      <c r="DG157" s="837"/>
      <c r="EZ157" s="727"/>
      <c r="HV157" s="365"/>
      <c r="MT157" s="727"/>
      <c r="MU157" s="120"/>
    </row>
  </sheetData>
  <mergeCells count="7">
    <mergeCell ref="MR3:MT3"/>
    <mergeCell ref="A1:D1"/>
    <mergeCell ref="A2:D2"/>
    <mergeCell ref="B3:B4"/>
    <mergeCell ref="C3:C4"/>
    <mergeCell ref="A3:A4"/>
    <mergeCell ref="D3:D4"/>
  </mergeCells>
  <hyperlinks>
    <hyperlink ref="BG4" r:id="rId1" xr:uid="{00000000-0004-0000-0200-000000000000}"/>
    <hyperlink ref="BO4" r:id="rId2" xr:uid="{00000000-0004-0000-0200-000001000000}"/>
    <hyperlink ref="CL4" r:id="rId3" xr:uid="{00000000-0004-0000-0200-000002000000}"/>
    <hyperlink ref="BS4" r:id="rId4" xr:uid="{00000000-0004-0000-0200-000003000000}"/>
    <hyperlink ref="BK4" r:id="rId5" xr:uid="{00000000-0004-0000-0200-000004000000}"/>
    <hyperlink ref="CB4" r:id="rId6" xr:uid="{00000000-0004-0000-0200-000005000000}"/>
    <hyperlink ref="BT4" r:id="rId7" display="Loragrogg@johnsoncitytn.org' " xr:uid="{00000000-0004-0000-0200-000006000000}"/>
    <hyperlink ref="CN4" r:id="rId8" xr:uid="{00000000-0004-0000-0200-000007000000}"/>
    <hyperlink ref="BL4" r:id="rId9" xr:uid="{00000000-0004-0000-0200-000008000000}"/>
    <hyperlink ref="BZ4" r:id="rId10" xr:uid="{00000000-0004-0000-0200-000009000000}"/>
    <hyperlink ref="CW4" r:id="rId11" xr:uid="{00000000-0004-0000-0200-00000A000000}"/>
    <hyperlink ref="DC4" r:id="rId12" xr:uid="{00000000-0004-0000-0200-00000B000000}"/>
    <hyperlink ref="DD4" r:id="rId13" xr:uid="{00000000-0004-0000-0200-00000C000000}"/>
    <hyperlink ref="DV4" r:id="rId14" xr:uid="{00000000-0004-0000-0200-00000E000000}"/>
    <hyperlink ref="EL4" r:id="rId15" xr:uid="{00000000-0004-0000-0200-00000F000000}"/>
    <hyperlink ref="EO4" r:id="rId16" xr:uid="{00000000-0004-0000-0200-000010000000}"/>
    <hyperlink ref="FA4" r:id="rId17" xr:uid="{00000000-0004-0000-0200-000011000000}"/>
    <hyperlink ref="HT4" r:id="rId18" xr:uid="{00000000-0004-0000-0200-000012000000}"/>
    <hyperlink ref="FS4" r:id="rId19" xr:uid="{00000000-0004-0000-0200-000013000000}"/>
    <hyperlink ref="JC4" r:id="rId20" xr:uid="{00000000-0004-0000-0200-000014000000}"/>
    <hyperlink ref="KB4" r:id="rId21" xr:uid="{00000000-0004-0000-0200-000017000000}"/>
    <hyperlink ref="GT4" r:id="rId22" xr:uid="{00000000-0004-0000-0200-000018000000}"/>
    <hyperlink ref="GY4" r:id="rId23" xr:uid="{00000000-0004-0000-0200-000019000000}"/>
    <hyperlink ref="LO4" r:id="rId24" xr:uid="{00000000-0004-0000-0200-00001A000000}"/>
    <hyperlink ref="LZ4" r:id="rId25" xr:uid="{00000000-0004-0000-0200-00001B000000}"/>
    <hyperlink ref="FH4" r:id="rId26" xr:uid="{00000000-0004-0000-0200-00001C000000}"/>
    <hyperlink ref="FI4" r:id="rId27" xr:uid="{00000000-0004-0000-0200-00001D000000}"/>
    <hyperlink ref="IK4" r:id="rId28" xr:uid="{00000000-0004-0000-0200-00001E000000}"/>
    <hyperlink ref="IL4" r:id="rId29" xr:uid="{00000000-0004-0000-0200-00001F000000}"/>
    <hyperlink ref="BN4" r:id="rId30" xr:uid="{00000000-0004-0000-0200-000020000000}"/>
    <hyperlink ref="DF4" r:id="rId31" xr:uid="{00000000-0004-0000-0200-000021000000}"/>
    <hyperlink ref="FL4" r:id="rId32" xr:uid="{00000000-0004-0000-0200-000022000000}"/>
    <hyperlink ref="IU4" r:id="rId33" xr:uid="{00000000-0004-0000-0200-000023000000}"/>
    <hyperlink ref="BB4" r:id="rId34" xr:uid="{00000000-0004-0000-0200-000024000000}"/>
    <hyperlink ref="BI4" r:id="rId35" xr:uid="{00000000-0004-0000-0200-000025000000}"/>
    <hyperlink ref="BM4" r:id="rId36" xr:uid="{00000000-0004-0000-0200-000026000000}"/>
    <hyperlink ref="FK4" r:id="rId37" xr:uid="{00000000-0004-0000-0200-000027000000}"/>
    <hyperlink ref="CX4" r:id="rId38" xr:uid="{00000000-0004-0000-0200-000028000000}"/>
    <hyperlink ref="FB4" r:id="rId39" xr:uid="{00000000-0004-0000-0200-000029000000}"/>
    <hyperlink ref="HW4" r:id="rId40" xr:uid="{00000000-0004-0000-0200-00002A000000}"/>
    <hyperlink ref="CU4" r:id="rId41" xr:uid="{00000000-0004-0000-0200-00002B000000}"/>
    <hyperlink ref="EY4" r:id="rId42" xr:uid="{00000000-0004-0000-0200-00002C000000}"/>
    <hyperlink ref="HR4" r:id="rId43" xr:uid="{00000000-0004-0000-0200-00002D000000}"/>
    <hyperlink ref="BY4" r:id="rId44" xr:uid="{00000000-0004-0000-0200-00002E000000}"/>
    <hyperlink ref="CK4" r:id="rId45" display="mailto:rkiryczun@smcgov.org" xr:uid="{00000000-0004-0000-0200-00002F000000}"/>
    <hyperlink ref="CM4" r:id="rId46" xr:uid="{00000000-0004-0000-0200-000031000000}"/>
    <hyperlink ref="BR4" r:id="rId47" xr:uid="{00000000-0004-0000-0200-000032000000}"/>
    <hyperlink ref="AL4" r:id="rId48" xr:uid="{00000000-0004-0000-0200-000033000000}"/>
    <hyperlink ref="BA4" r:id="rId49" xr:uid="{00000000-0004-0000-0200-000035000000}"/>
    <hyperlink ref="CI4" r:id="rId50" xr:uid="{00000000-0004-0000-0200-000036000000}"/>
    <hyperlink ref="AY4" r:id="rId51" xr:uid="{00000000-0004-0000-0200-000037000000}"/>
    <hyperlink ref="AT4" r:id="rId52" xr:uid="{00000000-0004-0000-0200-000038000000}"/>
    <hyperlink ref="BV4" r:id="rId53" xr:uid="{00000000-0004-0000-0200-000039000000}"/>
    <hyperlink ref="AQ4" r:id="rId54" xr:uid="{00000000-0004-0000-0200-00003A000000}"/>
    <hyperlink ref="AM4" r:id="rId55" xr:uid="{00000000-0004-0000-0200-00003B000000}"/>
    <hyperlink ref="CQ4" r:id="rId56" xr:uid="{00000000-0004-0000-0200-00003C000000}"/>
    <hyperlink ref="BE4" r:id="rId57" xr:uid="{00000000-0004-0000-0200-00003D000000}"/>
    <hyperlink ref="AE4" r:id="rId58" xr:uid="{00000000-0004-0000-0200-00003E000000}"/>
    <hyperlink ref="AD4" r:id="rId59" xr:uid="{00000000-0004-0000-0200-00003F000000}"/>
    <hyperlink ref="AJ4" r:id="rId60" xr:uid="{5C86D2D3-3908-4E81-9913-0E9C7A1FD14E}"/>
    <hyperlink ref="II4" r:id="rId61" xr:uid="{A6193E2C-D142-45A0-909F-131292F29DC7}"/>
    <hyperlink ref="CT4" r:id="rId62" xr:uid="{5BD8CB49-B2BD-4975-BB12-766AAD25A1DB}"/>
    <hyperlink ref="CZ4" r:id="rId63" xr:uid="{E10A0CA1-17D4-4B8F-BC5E-D6DD1582A312}"/>
    <hyperlink ref="DU4" r:id="rId64" xr:uid="{4A896345-D810-4258-BA74-324886E734E3}"/>
    <hyperlink ref="ED4" r:id="rId65" xr:uid="{E2451E50-BC3A-42C7-9185-40481C702C0A}"/>
    <hyperlink ref="EK4" r:id="rId66" xr:uid="{F95E3B59-2CAE-4576-B1C5-90EB95265737}"/>
    <hyperlink ref="GR4" r:id="rId67" xr:uid="{D9F01B9C-9C2F-4BED-81DD-289F57364955}"/>
    <hyperlink ref="LJ4" r:id="rId68" xr:uid="{E208F0C8-1E1C-4783-8343-8A8A9E3DAA19}"/>
    <hyperlink ref="LK4" r:id="rId69" display="mailto:rkiryczun@smcgov.org" xr:uid="{B2E7FC47-59B4-4F02-8849-2E709CF17874}"/>
    <hyperlink ref="CJ4" r:id="rId70" xr:uid="{904ED280-1B4C-41ED-A7F4-F5855CF05A6C}"/>
    <hyperlink ref="AN4" r:id="rId71" xr:uid="{E4E3BCF1-AF2F-44D8-B8CF-40F249A0F857}"/>
    <hyperlink ref="AZ4" r:id="rId72" xr:uid="{E8E7F739-D49F-423B-B85F-5833A8D0CB35}"/>
    <hyperlink ref="AV4" r:id="rId73" xr:uid="{C06A63F9-CE1E-4A93-8544-AD5296A77C16}"/>
    <hyperlink ref="CF4" r:id="rId74" xr:uid="{27335C8D-A883-472D-B1C2-705941784A68}"/>
    <hyperlink ref="AS4" r:id="rId75" xr:uid="{603C73E3-F66C-4257-8A43-213917E17388}"/>
    <hyperlink ref="AU4" r:id="rId76" xr:uid="{B2A25F9C-C050-43BE-A3A7-6E9DAA6F5266}"/>
    <hyperlink ref="AH4" r:id="rId77" xr:uid="{E32D469C-0026-43AE-BAF7-CFFB879734E5}"/>
    <hyperlink ref="BD4" r:id="rId78" xr:uid="{76EC6AB0-A097-4218-B431-F0BA4E6C369F}"/>
    <hyperlink ref="X4" r:id="rId79" xr:uid="{8E421740-DD55-4599-B6CB-93BFCF5217C7}"/>
    <hyperlink ref="V4" r:id="rId80" xr:uid="{C44CA46A-029F-4C7F-865D-5A78707120C5}"/>
    <hyperlink ref="AF4" r:id="rId81" xr:uid="{F16180A7-93D5-4496-87CC-57D08D3B64F6}"/>
    <hyperlink ref="AX4" r:id="rId82" xr:uid="{00000000-0004-0000-0100-000000000000}"/>
    <hyperlink ref="CH4" r:id="rId83" xr:uid="{EF10A9D3-EFD6-4F10-AD19-89B22B8D0923}"/>
    <hyperlink ref="Y4" r:id="rId84" xr:uid="{D07BFBBA-375E-4D73-B3BB-622CD8EDE708}"/>
    <hyperlink ref="DR4" r:id="rId85" xr:uid="{D725A7F6-65E5-495C-BA43-27EFBBD6341F}"/>
    <hyperlink ref="DS4" r:id="rId86" xr:uid="{1FA70152-148B-4F67-A38C-2EF57FEAA423}"/>
    <hyperlink ref="DL4" r:id="rId87" display="Loragrogg@johnsoncitytn.org' " xr:uid="{87ACB1BD-8265-4566-AAE2-917370F26BDE}"/>
    <hyperlink ref="FV4" r:id="rId88" display="Loragrogg@johnsoncitytn.org' " xr:uid="{47102D69-4D0E-49E8-9178-360D8E6DFCBC}"/>
    <hyperlink ref="JH4" r:id="rId89" display="Loragrogg@johnsoncitytn.org' " xr:uid="{7993D9B9-2A16-4079-BEE4-8281C5133552}"/>
    <hyperlink ref="FE4" r:id="rId90" xr:uid="{AEAE2141-6761-4740-8A47-83630FEA68F8}"/>
    <hyperlink ref="ID4" r:id="rId91" xr:uid="{E1DC3D6C-1165-415F-8D8C-F2ABA6123837}"/>
    <hyperlink ref="GK4" r:id="rId92" xr:uid="{C1E30AF3-143C-4401-B74C-16FF13F1F57B}"/>
    <hyperlink ref="GJ4" r:id="rId93" xr:uid="{45E55C82-FF20-44B8-9389-6B473ECABD06}"/>
    <hyperlink ref="KM4" r:id="rId94" xr:uid="{3DBC4D0E-6AC8-4C01-834B-2ED696587F56}"/>
    <hyperlink ref="KL4" r:id="rId95" xr:uid="{B246E149-A12F-4E7F-BE44-EE0F8A0FCC4A}"/>
    <hyperlink ref="EI4" r:id="rId96" xr:uid="{E76A09F0-60B1-4456-93FE-E2CDEE8C3C4C}"/>
    <hyperlink ref="GP4" r:id="rId97" xr:uid="{9189220E-553D-41F1-AE53-D5750290910B}"/>
    <hyperlink ref="LF4" r:id="rId98" xr:uid="{AB3F150A-7696-47E8-B61C-CE6DC7CEDFED}"/>
    <hyperlink ref="N4" r:id="rId99" xr:uid="{5A232D73-37B4-40FA-8FF7-41A0DB295D71}"/>
    <hyperlink ref="AK4" r:id="rId100" xr:uid="{3591B035-28D5-49D9-BF20-4B009EA1854F}"/>
    <hyperlink ref="AW4" r:id="rId101" xr:uid="{7328B1B3-7B92-4C8E-9455-8344B32BC7BC}"/>
    <hyperlink ref="M4" r:id="rId102" xr:uid="{658733D6-8EC3-46EC-91B7-63C59537156F}"/>
    <hyperlink ref="EV4" r:id="rId103" xr:uid="{80A7D9EA-DF70-478F-A201-20FF39482E7A}"/>
    <hyperlink ref="HJ4" r:id="rId104" xr:uid="{534D082E-55BA-4EB4-984C-6BB093F88FDB}"/>
    <hyperlink ref="S4" r:id="rId105" xr:uid="{1F00F0E5-2ABC-4492-B9EC-CAAD2004E1EA}"/>
    <hyperlink ref="EG4" r:id="rId106" xr:uid="{2D186128-F85C-4DA9-B274-1FA720A25878}"/>
    <hyperlink ref="GN4" r:id="rId107" xr:uid="{530D1017-8CE1-4ABF-A3C3-C425D11CFA24}"/>
    <hyperlink ref="KR4" r:id="rId108" xr:uid="{40E081EC-0DE1-4870-8EA6-5E1FFB29D304}"/>
    <hyperlink ref="CE4" r:id="rId109" xr:uid="{12599B4A-419B-4606-BDCA-DBA52A59AE12}"/>
    <hyperlink ref="EC4" r:id="rId110" xr:uid="{B6BAC17A-ED0E-4E10-9EC2-4395FF1360A2}"/>
    <hyperlink ref="GI4" r:id="rId111" xr:uid="{82465840-459C-4128-8417-F1357BD4DCB5}"/>
    <hyperlink ref="KK4" r:id="rId112" xr:uid="{25052B51-0A3C-4612-A726-2AC24650193D}"/>
    <hyperlink ref="AA4" r:id="rId113" xr:uid="{61A8A855-D164-4B6F-B751-505ABC4FE021}"/>
    <hyperlink ref="J4" r:id="rId114" xr:uid="{50588340-5C74-4571-B42E-489D9670E2AB}"/>
    <hyperlink ref="AG4" r:id="rId115" xr:uid="{424763FE-FAEB-44B8-835A-A2EB26553672}"/>
    <hyperlink ref="BF4" r:id="rId116" xr:uid="{DC1387CE-A761-4B04-8F0D-CC3DDACBC158}"/>
    <hyperlink ref="CV4" r:id="rId117" xr:uid="{7426BAFB-132D-4F86-8E30-57C27ED79C20}"/>
    <hyperlink ref="EZ4" r:id="rId118" xr:uid="{871C9716-40D1-4A80-8267-D769FCFE93FA}"/>
    <hyperlink ref="L4" r:id="rId119" xr:uid="{3FCFF888-C64D-40ED-970F-C595176D87D3}"/>
    <hyperlink ref="K4" r:id="rId120" xr:uid="{FDCC01AF-9688-49E7-A061-BB7D31ED4A6F}"/>
    <hyperlink ref="W4" r:id="rId121" xr:uid="{773FDCF8-5CFB-4976-91BB-EB75627BFF93}"/>
    <hyperlink ref="Q4" r:id="rId122" xr:uid="{C1CA6FCA-D813-4B62-B149-2EC04B53793A}"/>
    <hyperlink ref="R4" r:id="rId123" xr:uid="{427767A6-8213-43E4-981B-094B9650D345}"/>
    <hyperlink ref="I4" r:id="rId124" xr:uid="{AE4C3AEB-DDE0-4173-B3C0-383223E7BE69}"/>
    <hyperlink ref="U4" r:id="rId125" xr:uid="{D187581D-CFAF-42C0-B21E-F4F5B18AB21A}"/>
  </hyperlinks>
  <pageMargins left="0.7" right="0.7" top="0.75" bottom="0.75" header="0.3" footer="0.3"/>
  <pageSetup orientation="portrait" horizontalDpi="1200" verticalDpi="1200" r:id="rId126"/>
  <legacyDrawing r:id="rId12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0"/>
  <sheetViews>
    <sheetView zoomScale="95" zoomScaleNormal="95" workbookViewId="0">
      <pane xSplit="4" ySplit="6" topLeftCell="E7" activePane="bottomRight" state="frozen"/>
      <selection pane="topRight" activeCell="D1" sqref="D1"/>
      <selection pane="bottomLeft" activeCell="A6" sqref="A6"/>
      <selection pane="bottomRight" activeCell="G2" sqref="G2"/>
    </sheetView>
  </sheetViews>
  <sheetFormatPr defaultRowHeight="14.5" x14ac:dyDescent="0.35"/>
  <cols>
    <col min="1" max="1" width="4.453125" customWidth="1"/>
    <col min="2" max="2" width="12" style="280" customWidth="1"/>
    <col min="3" max="3" width="12" customWidth="1"/>
    <col min="4" max="4" width="32.26953125" customWidth="1"/>
    <col min="5" max="5" width="52.7265625" customWidth="1"/>
    <col min="6" max="6" width="18.26953125" customWidth="1"/>
    <col min="7" max="7" width="14.7265625" customWidth="1"/>
    <col min="8" max="8" width="14.26953125" customWidth="1"/>
    <col min="9" max="9" width="9.453125" customWidth="1"/>
    <col min="10" max="10" width="1.7265625" customWidth="1"/>
    <col min="11" max="11" width="14.7265625" style="898" customWidth="1"/>
    <col min="12" max="16" width="14.7265625" style="498" customWidth="1"/>
    <col min="17" max="17" width="14.7265625" style="209" customWidth="1"/>
    <col min="18" max="18" width="14.7265625" style="498" customWidth="1"/>
    <col min="19" max="19" width="14.7265625" style="423" customWidth="1"/>
    <col min="20" max="20" width="14.7265625" style="365" customWidth="1"/>
    <col min="21" max="22" width="14.7265625" style="122" customWidth="1"/>
    <col min="23" max="23" width="74" style="209" customWidth="1"/>
  </cols>
  <sheetData>
    <row r="1" spans="1:23" ht="19" thickBot="1" x14ac:dyDescent="0.5">
      <c r="A1" s="180" t="s">
        <v>480</v>
      </c>
      <c r="B1" s="510"/>
      <c r="C1" s="179"/>
      <c r="D1" s="179"/>
      <c r="E1" s="179"/>
      <c r="F1" s="179"/>
      <c r="G1" s="209"/>
      <c r="H1" s="209"/>
      <c r="I1" s="179"/>
      <c r="J1" s="229"/>
      <c r="K1" s="900"/>
      <c r="M1" s="229"/>
      <c r="N1" s="229"/>
      <c r="O1" s="229"/>
      <c r="P1" s="229"/>
      <c r="T1" s="229"/>
      <c r="W1" s="253" t="s">
        <v>733</v>
      </c>
    </row>
    <row r="2" spans="1:23" ht="29.5" thickBot="1" x14ac:dyDescent="0.5">
      <c r="A2" s="180"/>
      <c r="B2" s="510"/>
      <c r="C2" s="179"/>
      <c r="D2" s="179"/>
      <c r="E2" s="179"/>
      <c r="F2" s="230" t="s">
        <v>677</v>
      </c>
      <c r="G2" s="226"/>
      <c r="H2" s="209"/>
      <c r="I2" s="179"/>
      <c r="K2" s="924" t="s">
        <v>914</v>
      </c>
      <c r="L2" s="924" t="s">
        <v>866</v>
      </c>
      <c r="M2" s="741" t="s">
        <v>866</v>
      </c>
      <c r="N2" s="741" t="s">
        <v>833</v>
      </c>
      <c r="O2" s="741" t="s">
        <v>833</v>
      </c>
      <c r="P2" s="741" t="s">
        <v>833</v>
      </c>
      <c r="Q2" s="741" t="s">
        <v>833</v>
      </c>
      <c r="R2" s="741" t="s">
        <v>833</v>
      </c>
      <c r="S2" s="741" t="s">
        <v>316</v>
      </c>
      <c r="T2" s="741" t="s">
        <v>316</v>
      </c>
      <c r="U2" s="741" t="s">
        <v>316</v>
      </c>
      <c r="V2" s="741" t="s">
        <v>316</v>
      </c>
      <c r="W2" s="741" t="s">
        <v>316</v>
      </c>
    </row>
    <row r="3" spans="1:23" ht="25" thickBot="1" x14ac:dyDescent="0.4">
      <c r="A3" s="949"/>
      <c r="B3" s="949"/>
      <c r="C3" s="949"/>
      <c r="D3" s="949"/>
      <c r="E3" s="949"/>
      <c r="F3" s="107" t="s">
        <v>306</v>
      </c>
      <c r="G3" s="218"/>
      <c r="H3" s="210"/>
      <c r="I3" s="181"/>
      <c r="K3" s="923" t="s">
        <v>843</v>
      </c>
      <c r="L3" s="739" t="s">
        <v>843</v>
      </c>
      <c r="M3" s="739" t="s">
        <v>867</v>
      </c>
      <c r="N3" s="739" t="s">
        <v>845</v>
      </c>
      <c r="O3" s="739" t="s">
        <v>840</v>
      </c>
      <c r="P3" s="739" t="s">
        <v>347</v>
      </c>
      <c r="Q3" s="739" t="s">
        <v>832</v>
      </c>
      <c r="R3" s="739" t="s">
        <v>867</v>
      </c>
      <c r="S3" s="739" t="s">
        <v>347</v>
      </c>
      <c r="T3" s="739" t="s">
        <v>328</v>
      </c>
      <c r="U3" s="740" t="s">
        <v>357</v>
      </c>
      <c r="V3" s="739" t="s">
        <v>867</v>
      </c>
      <c r="W3" s="739" t="s">
        <v>347</v>
      </c>
    </row>
    <row r="4" spans="1:23" s="209" customFormat="1" ht="15" thickBot="1" x14ac:dyDescent="0.4">
      <c r="A4" s="277"/>
      <c r="B4" s="509"/>
      <c r="C4" s="277"/>
      <c r="D4" s="277"/>
      <c r="E4" s="277"/>
      <c r="F4" s="107" t="s">
        <v>777</v>
      </c>
      <c r="G4" s="226"/>
      <c r="H4" s="210"/>
      <c r="I4" s="210"/>
      <c r="K4" s="922" t="s">
        <v>767</v>
      </c>
      <c r="L4" s="278" t="s">
        <v>767</v>
      </c>
      <c r="M4" s="516" t="s">
        <v>765</v>
      </c>
      <c r="N4" s="516" t="s">
        <v>775</v>
      </c>
      <c r="O4" s="516" t="s">
        <v>765</v>
      </c>
      <c r="P4" s="516" t="s">
        <v>768</v>
      </c>
      <c r="Q4" s="278" t="s">
        <v>775</v>
      </c>
      <c r="R4" s="516" t="s">
        <v>765</v>
      </c>
      <c r="S4" s="278" t="str">
        <f>RIGHT(S3,2)</f>
        <v>VA</v>
      </c>
      <c r="T4" s="278" t="s">
        <v>774</v>
      </c>
      <c r="U4" s="278" t="str">
        <f>RIGHT(U3,2)</f>
        <v>FL</v>
      </c>
      <c r="V4" s="516" t="s">
        <v>765</v>
      </c>
      <c r="W4" s="278" t="str">
        <f>RIGHT(W3,2)</f>
        <v>VA</v>
      </c>
    </row>
    <row r="5" spans="1:23" ht="15" thickBot="1" x14ac:dyDescent="0.4">
      <c r="A5" s="185"/>
      <c r="B5" s="509"/>
      <c r="C5" s="185"/>
      <c r="D5" s="185"/>
      <c r="E5" s="185"/>
      <c r="F5" s="232" t="s">
        <v>691</v>
      </c>
      <c r="G5" s="108"/>
      <c r="H5" s="210"/>
      <c r="I5" s="181"/>
      <c r="K5" s="908" t="s">
        <v>844</v>
      </c>
      <c r="L5" s="248" t="s">
        <v>844</v>
      </c>
      <c r="M5" s="256" t="s">
        <v>868</v>
      </c>
      <c r="N5" s="256" t="s">
        <v>846</v>
      </c>
      <c r="O5" s="318" t="s">
        <v>839</v>
      </c>
      <c r="P5" s="256" t="s">
        <v>734</v>
      </c>
      <c r="Q5" s="389" t="s">
        <v>834</v>
      </c>
      <c r="R5" s="256" t="s">
        <v>868</v>
      </c>
      <c r="S5" s="256" t="s">
        <v>734</v>
      </c>
      <c r="T5" s="256"/>
      <c r="U5" s="252" t="s">
        <v>728</v>
      </c>
      <c r="V5" s="256" t="s">
        <v>868</v>
      </c>
    </row>
    <row r="6" spans="1:23" ht="52" x14ac:dyDescent="0.35">
      <c r="A6" s="182" t="s">
        <v>163</v>
      </c>
      <c r="B6" s="511" t="s">
        <v>59</v>
      </c>
      <c r="C6" s="183" t="s">
        <v>9</v>
      </c>
      <c r="D6" s="205" t="s">
        <v>481</v>
      </c>
      <c r="E6" s="184" t="s">
        <v>482</v>
      </c>
      <c r="F6" s="184" t="s">
        <v>307</v>
      </c>
      <c r="G6" s="219" t="s">
        <v>483</v>
      </c>
      <c r="H6" s="369" t="s">
        <v>484</v>
      </c>
      <c r="I6" s="204" t="s">
        <v>676</v>
      </c>
    </row>
    <row r="7" spans="1:23" ht="26" x14ac:dyDescent="0.35">
      <c r="A7" s="196" t="s">
        <v>485</v>
      </c>
      <c r="B7" s="512" t="s">
        <v>7</v>
      </c>
      <c r="C7" s="197" t="s">
        <v>486</v>
      </c>
      <c r="D7" s="206" t="s">
        <v>487</v>
      </c>
      <c r="E7" s="197" t="s">
        <v>488</v>
      </c>
      <c r="F7" s="185"/>
      <c r="G7" s="601"/>
      <c r="H7" s="212" t="str">
        <f ca="1">IF(CELL("type",G7)="l","Please enter a number rather than text.",IF(G7&gt;=0," ","Please enter a number &gt;= 0"))</f>
        <v xml:space="preserve"> </v>
      </c>
      <c r="I7" s="186"/>
      <c r="K7" s="930">
        <v>63069</v>
      </c>
      <c r="L7" s="355">
        <v>62443</v>
      </c>
      <c r="M7" s="615">
        <v>2054475</v>
      </c>
      <c r="N7" s="355">
        <v>260003</v>
      </c>
      <c r="O7" s="222">
        <v>837918</v>
      </c>
      <c r="P7" s="355">
        <v>1142900</v>
      </c>
      <c r="Q7" s="355">
        <v>698185</v>
      </c>
      <c r="R7" s="615"/>
      <c r="S7" s="355">
        <v>1131900</v>
      </c>
      <c r="T7" s="355">
        <v>307004</v>
      </c>
      <c r="U7" s="355">
        <v>2693117</v>
      </c>
      <c r="V7" s="615"/>
      <c r="W7" s="257"/>
    </row>
    <row r="8" spans="1:23" ht="26" x14ac:dyDescent="0.35">
      <c r="A8" s="196" t="s">
        <v>489</v>
      </c>
      <c r="B8" s="512" t="s">
        <v>7</v>
      </c>
      <c r="C8" s="197" t="s">
        <v>486</v>
      </c>
      <c r="D8" s="206" t="s">
        <v>490</v>
      </c>
      <c r="E8" s="197" t="s">
        <v>491</v>
      </c>
      <c r="F8" s="188" t="s">
        <v>311</v>
      </c>
      <c r="G8" s="602"/>
      <c r="H8" s="212" t="str">
        <f ca="1">IF(CELL("type",G8)="l","Please enter a number rather than text.",IF(G8&gt;=0,IF(G8&gt;1,"Please enter a number &lt;= 1 (100%)"," "),"Please enter a number &gt;= 0"))</f>
        <v xml:space="preserve"> </v>
      </c>
      <c r="I8" s="186"/>
      <c r="K8" s="931">
        <v>0.12</v>
      </c>
      <c r="L8" s="470">
        <v>0.115</v>
      </c>
      <c r="M8" s="616">
        <v>0.17100000000000001</v>
      </c>
      <c r="N8" s="470">
        <v>0.218</v>
      </c>
      <c r="O8" s="470">
        <v>3.9800000000000002E-2</v>
      </c>
      <c r="P8" s="258">
        <v>9.2999999999999999E-2</v>
      </c>
      <c r="Q8" s="470">
        <v>9.4E-2</v>
      </c>
      <c r="R8" s="616"/>
      <c r="S8" s="258">
        <v>9.0999999999999998E-2</v>
      </c>
      <c r="T8" s="260"/>
      <c r="U8" s="260"/>
      <c r="V8" s="616"/>
      <c r="W8" s="257"/>
    </row>
    <row r="9" spans="1:23" ht="26" x14ac:dyDescent="0.35">
      <c r="A9" s="196" t="s">
        <v>492</v>
      </c>
      <c r="B9" s="512" t="s">
        <v>7</v>
      </c>
      <c r="C9" s="197" t="s">
        <v>486</v>
      </c>
      <c r="D9" s="206" t="s">
        <v>493</v>
      </c>
      <c r="E9" s="197" t="s">
        <v>491</v>
      </c>
      <c r="F9" s="188" t="s">
        <v>311</v>
      </c>
      <c r="G9" s="602"/>
      <c r="H9" s="212" t="str">
        <f ca="1">IF(CELL("type",G9)="l","Please enter a number rather than text.",IF(G9&gt;=0,IF(G9&gt;1,"Please enter a number &lt;= 1 (100%)"," "),"Please enter a number &gt;= 0"))</f>
        <v xml:space="preserve"> </v>
      </c>
      <c r="I9" s="186"/>
      <c r="K9" s="931">
        <v>0.04</v>
      </c>
      <c r="L9" s="470">
        <v>4.1000000000000002E-2</v>
      </c>
      <c r="M9" s="616">
        <v>0.28899999999999998</v>
      </c>
      <c r="N9" s="470">
        <v>9.2999999999999999E-2</v>
      </c>
      <c r="O9" s="470">
        <v>0.82199999999999995</v>
      </c>
      <c r="P9" s="258">
        <v>0.14699999999999999</v>
      </c>
      <c r="Q9" s="470">
        <v>0.21</v>
      </c>
      <c r="R9" s="616"/>
      <c r="S9" s="258">
        <v>0.14799999999999999</v>
      </c>
      <c r="T9" s="260"/>
      <c r="U9" s="260"/>
      <c r="V9" s="616"/>
      <c r="W9" s="257"/>
    </row>
    <row r="10" spans="1:23" ht="26" x14ac:dyDescent="0.35">
      <c r="A10" s="196" t="s">
        <v>494</v>
      </c>
      <c r="B10" s="512" t="s">
        <v>7</v>
      </c>
      <c r="C10" s="197" t="s">
        <v>486</v>
      </c>
      <c r="D10" s="206" t="s">
        <v>495</v>
      </c>
      <c r="E10" s="197" t="s">
        <v>496</v>
      </c>
      <c r="F10" s="185" t="s">
        <v>497</v>
      </c>
      <c r="G10" s="603"/>
      <c r="H10" s="212" t="str">
        <f ca="1">IF(CELL("type",G10)="l","Please enter a number rather than text.",IF(CELL("type",G10)="v",IF(G10&gt;=0,IF(G10&lt;1,"Enter total revenues for the year, not the tax rate."," "),"Please enter a number &gt;= 0")," "))</f>
        <v xml:space="preserve"> </v>
      </c>
      <c r="I10" s="186"/>
      <c r="K10" s="932"/>
      <c r="L10" s="259">
        <v>288927</v>
      </c>
      <c r="M10" s="617"/>
      <c r="N10" s="259">
        <v>4992055</v>
      </c>
      <c r="O10" s="259">
        <v>3800000</v>
      </c>
      <c r="P10" s="259">
        <v>22578980</v>
      </c>
      <c r="Q10" s="259">
        <v>39644557.82</v>
      </c>
      <c r="R10" s="617"/>
      <c r="S10" s="259">
        <v>20504253</v>
      </c>
      <c r="T10" s="259"/>
      <c r="U10" s="259">
        <v>26254847.119999997</v>
      </c>
      <c r="V10" s="617"/>
      <c r="W10" s="257"/>
    </row>
    <row r="11" spans="1:23" ht="127.5" customHeight="1" x14ac:dyDescent="0.35">
      <c r="A11" s="196" t="s">
        <v>498</v>
      </c>
      <c r="B11" s="512" t="s">
        <v>6</v>
      </c>
      <c r="C11" s="197" t="s">
        <v>499</v>
      </c>
      <c r="D11" s="206" t="s">
        <v>500</v>
      </c>
      <c r="E11" s="197" t="s">
        <v>501</v>
      </c>
      <c r="F11" s="185"/>
      <c r="G11" s="604"/>
      <c r="H11" s="212" t="str">
        <f ca="1">IF(CELL("type",G11)="l","Please enter a number rather than text.",IF(G11&gt;=0,IF(G11&gt;1,"Please enter a number &lt;= 1 (100%)"," "),"Please enter a number &gt;= 0"))</f>
        <v xml:space="preserve"> </v>
      </c>
      <c r="I11" s="186"/>
      <c r="K11" s="933"/>
      <c r="L11" s="260">
        <v>0.95</v>
      </c>
      <c r="M11" s="618">
        <v>0.88300000000000001</v>
      </c>
      <c r="N11" s="260"/>
      <c r="O11" s="470">
        <v>0.03</v>
      </c>
      <c r="P11" s="260">
        <v>0.94899999999999995</v>
      </c>
      <c r="Q11" s="260"/>
      <c r="R11" s="618">
        <v>0.879</v>
      </c>
      <c r="S11" s="260">
        <v>0.94499999999999995</v>
      </c>
      <c r="T11" s="260">
        <v>0.99553000000000003</v>
      </c>
      <c r="U11" s="260"/>
      <c r="V11" s="618">
        <v>0.878</v>
      </c>
      <c r="W11" s="257"/>
    </row>
    <row r="12" spans="1:23" ht="104" x14ac:dyDescent="0.35">
      <c r="A12" s="196" t="s">
        <v>502</v>
      </c>
      <c r="B12" s="512" t="s">
        <v>6</v>
      </c>
      <c r="C12" s="197" t="s">
        <v>499</v>
      </c>
      <c r="D12" s="206" t="s">
        <v>503</v>
      </c>
      <c r="E12" s="197" t="s">
        <v>504</v>
      </c>
      <c r="F12" s="185"/>
      <c r="G12" s="604"/>
      <c r="H12" s="212" t="str">
        <f ca="1">IF(CELL("type",G12)="l","Please enter a number rather than text.",IF(G12&gt;=0,IF(G12&gt;1,"Please enter a number &lt;= 1 (100%)"," "),"Please enter a number &gt;= 0"))</f>
        <v xml:space="preserve"> </v>
      </c>
      <c r="I12" s="186"/>
      <c r="K12" s="933"/>
      <c r="L12" s="260">
        <v>0.97</v>
      </c>
      <c r="M12" s="618">
        <v>0.85199999999999998</v>
      </c>
      <c r="N12" s="260"/>
      <c r="O12" s="260">
        <v>0.06</v>
      </c>
      <c r="P12" s="260">
        <v>0.97399999999999998</v>
      </c>
      <c r="Q12" s="260"/>
      <c r="R12" s="618">
        <v>0.82199999999999995</v>
      </c>
      <c r="S12" s="260">
        <v>0.96499999999999997</v>
      </c>
      <c r="T12" s="260">
        <v>0.97882000000000002</v>
      </c>
      <c r="U12" s="260"/>
      <c r="V12" s="618">
        <v>0.82599999999999996</v>
      </c>
      <c r="W12" s="257"/>
    </row>
    <row r="13" spans="1:23" ht="156" x14ac:dyDescent="0.35">
      <c r="A13" s="196" t="s">
        <v>505</v>
      </c>
      <c r="B13" s="512" t="s">
        <v>6</v>
      </c>
      <c r="C13" s="197" t="s">
        <v>499</v>
      </c>
      <c r="D13" s="206" t="s">
        <v>506</v>
      </c>
      <c r="E13" s="197" t="s">
        <v>507</v>
      </c>
      <c r="F13" s="185" t="s">
        <v>508</v>
      </c>
      <c r="G13" s="603"/>
      <c r="H13" s="214" t="str">
        <f ca="1">IF(CELL("type",G13)="l","Please enter a number rather than text.",IF(G13&lt;0,"Enter a value &gt;=0",IF(G13&gt;2,"Enter a value &lt;= 2"," ")))</f>
        <v xml:space="preserve"> </v>
      </c>
      <c r="I13" s="189"/>
      <c r="K13" s="932"/>
      <c r="L13" s="372">
        <v>0.98299999999999998</v>
      </c>
      <c r="M13" s="617"/>
      <c r="N13" s="264"/>
      <c r="O13" s="213"/>
      <c r="P13" s="264">
        <v>1.002</v>
      </c>
      <c r="Q13" s="264"/>
      <c r="R13" s="617">
        <v>1</v>
      </c>
      <c r="S13" s="261">
        <v>0.94799999999999995</v>
      </c>
      <c r="T13" s="372">
        <v>1.04</v>
      </c>
      <c r="U13" s="264"/>
      <c r="V13" s="617"/>
      <c r="W13" s="262"/>
    </row>
    <row r="14" spans="1:23" ht="52" x14ac:dyDescent="0.35">
      <c r="A14" s="196" t="s">
        <v>509</v>
      </c>
      <c r="B14" s="512" t="s">
        <v>8</v>
      </c>
      <c r="C14" s="197" t="s">
        <v>510</v>
      </c>
      <c r="D14" s="206" t="s">
        <v>511</v>
      </c>
      <c r="E14" s="197" t="s">
        <v>512</v>
      </c>
      <c r="F14" s="188" t="s">
        <v>513</v>
      </c>
      <c r="G14" s="605"/>
      <c r="H14" s="212" t="str">
        <f ca="1">IF(CELL("type",G14)="l","Please enter a number rather than text.",IF(G14&gt;=0,IF(G14&gt;700,"The number reported appears high.  Please report preparation time in working days"," "),"Please enter a number &gt;= 0"))</f>
        <v xml:space="preserve"> </v>
      </c>
      <c r="I14" s="186"/>
      <c r="K14" s="932"/>
      <c r="L14" s="263"/>
      <c r="M14" s="617"/>
      <c r="N14" s="263"/>
      <c r="O14" s="215"/>
      <c r="P14" s="263"/>
      <c r="Q14" s="263"/>
      <c r="R14" s="617"/>
      <c r="S14" s="263"/>
      <c r="T14" s="263"/>
      <c r="U14" s="263"/>
      <c r="V14" s="617"/>
      <c r="W14" s="257" t="s">
        <v>735</v>
      </c>
    </row>
    <row r="15" spans="1:23" ht="104" x14ac:dyDescent="0.35">
      <c r="A15" s="196" t="s">
        <v>514</v>
      </c>
      <c r="B15" s="512" t="s">
        <v>6</v>
      </c>
      <c r="C15" s="197" t="s">
        <v>510</v>
      </c>
      <c r="D15" s="206" t="s">
        <v>515</v>
      </c>
      <c r="E15" s="197" t="s">
        <v>516</v>
      </c>
      <c r="F15" s="185"/>
      <c r="G15" s="603"/>
      <c r="H15" s="212" t="str">
        <f ca="1">IF(CELL("type",G15)="l","Please enter a number rather than text.",IF(G15&gt;=0," ","Please enter a number &gt;= 0"))</f>
        <v xml:space="preserve"> </v>
      </c>
      <c r="I15" s="186"/>
      <c r="K15" s="932"/>
      <c r="L15" s="264"/>
      <c r="M15" s="615">
        <v>1207</v>
      </c>
      <c r="N15" s="264"/>
      <c r="O15" s="213"/>
      <c r="P15" s="264"/>
      <c r="Q15" s="264"/>
      <c r="R15" s="617">
        <v>923</v>
      </c>
      <c r="S15" s="264"/>
      <c r="T15" s="264"/>
      <c r="U15" s="264"/>
      <c r="V15" s="617">
        <v>673</v>
      </c>
      <c r="W15" s="257" t="s">
        <v>736</v>
      </c>
    </row>
    <row r="16" spans="1:23" ht="92.15" customHeight="1" x14ac:dyDescent="0.35">
      <c r="A16" s="196" t="s">
        <v>517</v>
      </c>
      <c r="B16" s="512" t="s">
        <v>6</v>
      </c>
      <c r="C16" s="197" t="s">
        <v>510</v>
      </c>
      <c r="D16" s="206" t="s">
        <v>518</v>
      </c>
      <c r="E16" s="197" t="s">
        <v>519</v>
      </c>
      <c r="F16" s="185"/>
      <c r="G16" s="623"/>
      <c r="H16" s="212" t="str">
        <f ca="1">IF(CELL("type",G16)="l","Please enter a number rather than text.",IF(G16&gt;=0," ","Please enter a number &gt;= 0"))</f>
        <v xml:space="preserve"> </v>
      </c>
      <c r="I16" s="186"/>
      <c r="K16" s="938"/>
      <c r="L16" s="265"/>
      <c r="M16" s="617"/>
      <c r="N16" s="265"/>
      <c r="O16" s="216"/>
      <c r="P16" s="265"/>
      <c r="Q16" s="265"/>
      <c r="R16" s="624">
        <v>7.0000000000000007E-2</v>
      </c>
      <c r="S16" s="265"/>
      <c r="T16" s="265"/>
      <c r="U16" s="265"/>
      <c r="V16" s="624">
        <v>0.1</v>
      </c>
      <c r="W16" s="257" t="s">
        <v>737</v>
      </c>
    </row>
    <row r="17" spans="1:23" ht="52" x14ac:dyDescent="0.35">
      <c r="A17" s="196" t="s">
        <v>520</v>
      </c>
      <c r="B17" s="512" t="s">
        <v>63</v>
      </c>
      <c r="C17" s="197" t="s">
        <v>521</v>
      </c>
      <c r="D17" s="206" t="s">
        <v>522</v>
      </c>
      <c r="E17" s="197" t="s">
        <v>523</v>
      </c>
      <c r="F17" s="188" t="s">
        <v>311</v>
      </c>
      <c r="G17" s="605"/>
      <c r="H17" s="212" t="str">
        <f ca="1">IF(CELL("type",G17)="l","Please enter a number rather than text.",IF(G17&gt;=0,IF(G17&gt;1,"Please enter a number &lt;= 1 (100%)"," "),"Please enter a number &gt;= 0"))</f>
        <v xml:space="preserve"> </v>
      </c>
      <c r="I17" s="186"/>
      <c r="K17" s="932"/>
      <c r="L17" s="260"/>
      <c r="M17" s="617"/>
      <c r="N17" s="260"/>
      <c r="O17" s="260">
        <v>9.0999999999999998E-2</v>
      </c>
      <c r="P17" s="260"/>
      <c r="Q17" s="260"/>
      <c r="R17" s="617"/>
      <c r="S17" s="260"/>
      <c r="T17" s="260"/>
      <c r="U17" s="260">
        <v>0.43</v>
      </c>
      <c r="V17" s="617"/>
      <c r="W17" s="257" t="s">
        <v>738</v>
      </c>
    </row>
    <row r="18" spans="1:23" ht="26" x14ac:dyDescent="0.35">
      <c r="A18" s="196" t="s">
        <v>524</v>
      </c>
      <c r="B18" s="512" t="s">
        <v>63</v>
      </c>
      <c r="C18" s="197" t="s">
        <v>521</v>
      </c>
      <c r="D18" s="206" t="s">
        <v>525</v>
      </c>
      <c r="E18" s="197" t="s">
        <v>526</v>
      </c>
      <c r="F18" s="188" t="s">
        <v>311</v>
      </c>
      <c r="G18" s="605"/>
      <c r="H18" s="212" t="str">
        <f ca="1">IF(CELL("type",G18)="l","Please enter a number rather than text.",IF(G18&gt;=0,IF(G18&gt;1,"Please enter a number &lt;= 1 (100%)"," "),"Please enter a number &gt;= 0"))</f>
        <v xml:space="preserve"> </v>
      </c>
      <c r="I18" s="186"/>
      <c r="K18" s="932"/>
      <c r="L18" s="260"/>
      <c r="M18" s="617"/>
      <c r="N18" s="260"/>
      <c r="O18" s="260">
        <v>0.113</v>
      </c>
      <c r="P18" s="260">
        <v>0.33800000000000002</v>
      </c>
      <c r="Q18" s="260"/>
      <c r="R18" s="617"/>
      <c r="S18" s="260">
        <v>0.33600000000000002</v>
      </c>
      <c r="T18" s="260"/>
      <c r="U18" s="260">
        <v>0.42799999999999999</v>
      </c>
      <c r="V18" s="617"/>
      <c r="W18" s="257" t="s">
        <v>738</v>
      </c>
    </row>
    <row r="19" spans="1:23" ht="52" x14ac:dyDescent="0.35">
      <c r="A19" s="196" t="s">
        <v>527</v>
      </c>
      <c r="B19" s="512" t="s">
        <v>63</v>
      </c>
      <c r="C19" s="197" t="s">
        <v>521</v>
      </c>
      <c r="D19" s="206" t="s">
        <v>528</v>
      </c>
      <c r="E19" s="197" t="s">
        <v>523</v>
      </c>
      <c r="F19" s="188" t="s">
        <v>311</v>
      </c>
      <c r="G19" s="605"/>
      <c r="H19" s="212" t="str">
        <f ca="1">IF(CELL("type",G19)="l","Please enter a number rather than text.",IF(G19&gt;=0,IF(G19&gt;1,"Please enter a number &lt;= 1 (100%)"," "),"Please enter a number &gt;= 0"))</f>
        <v xml:space="preserve"> </v>
      </c>
      <c r="I19" s="186"/>
      <c r="K19" s="932"/>
      <c r="L19" s="260"/>
      <c r="M19" s="617"/>
      <c r="N19" s="260"/>
      <c r="O19" s="260">
        <v>0.63</v>
      </c>
      <c r="P19" s="260"/>
      <c r="Q19" s="260"/>
      <c r="R19" s="617"/>
      <c r="S19" s="260"/>
      <c r="T19" s="260"/>
      <c r="U19" s="260">
        <v>0.35</v>
      </c>
      <c r="V19" s="617"/>
      <c r="W19" s="257" t="s">
        <v>738</v>
      </c>
    </row>
    <row r="20" spans="1:23" ht="26" x14ac:dyDescent="0.35">
      <c r="A20" s="196" t="s">
        <v>529</v>
      </c>
      <c r="B20" s="512" t="s">
        <v>63</v>
      </c>
      <c r="C20" s="197" t="s">
        <v>521</v>
      </c>
      <c r="D20" s="206" t="s">
        <v>530</v>
      </c>
      <c r="E20" s="197" t="s">
        <v>526</v>
      </c>
      <c r="F20" s="188" t="s">
        <v>311</v>
      </c>
      <c r="G20" s="605"/>
      <c r="H20" s="212" t="str">
        <f ca="1">IF(CELL("type",G20)="l","Please enter a number rather than text.",IF(G20&gt;=0,IF(G20&gt;1,"Please enter a number &lt;= 1 (100%)"," "),"Please enter a number &gt;= 0"))</f>
        <v xml:space="preserve"> </v>
      </c>
      <c r="I20" s="186"/>
      <c r="K20" s="932"/>
      <c r="L20" s="260"/>
      <c r="M20" s="617"/>
      <c r="N20" s="260"/>
      <c r="O20" s="260">
        <v>0.73299999999999998</v>
      </c>
      <c r="P20" s="260"/>
      <c r="Q20" s="260"/>
      <c r="R20" s="617"/>
      <c r="S20" s="260"/>
      <c r="T20" s="260"/>
      <c r="U20" s="260">
        <v>0.35</v>
      </c>
      <c r="V20" s="617"/>
      <c r="W20" s="257" t="s">
        <v>738</v>
      </c>
    </row>
    <row r="21" spans="1:23" ht="39" x14ac:dyDescent="0.35">
      <c r="A21" s="196" t="s">
        <v>531</v>
      </c>
      <c r="B21" s="512" t="s">
        <v>62</v>
      </c>
      <c r="C21" s="197" t="s">
        <v>532</v>
      </c>
      <c r="D21" s="206" t="s">
        <v>533</v>
      </c>
      <c r="E21" s="197" t="s">
        <v>534</v>
      </c>
      <c r="F21" s="185"/>
      <c r="G21" s="605"/>
      <c r="H21" s="212" t="str">
        <f ca="1">IF(CELL("type",G21)="l","Please enter a number rather than text.",IF(G7&lt;&gt;"",IF(G21=" "," ",IF(G21&gt;=0,IF(G21&gt;0.0025*G7,"This figure appears high.  Please verify"," "),"Please enter a number &gt;= 0"))," "))</f>
        <v xml:space="preserve"> </v>
      </c>
      <c r="I21" s="186"/>
      <c r="K21" s="932">
        <v>119</v>
      </c>
      <c r="L21" s="266">
        <v>108</v>
      </c>
      <c r="M21" s="617"/>
      <c r="N21" s="266"/>
      <c r="O21" s="266">
        <v>2206</v>
      </c>
      <c r="P21" s="266">
        <v>1028</v>
      </c>
      <c r="Q21" s="266"/>
      <c r="R21" s="617"/>
      <c r="S21" s="266">
        <v>1039</v>
      </c>
      <c r="T21" s="264">
        <v>405</v>
      </c>
      <c r="U21" s="266">
        <v>3905</v>
      </c>
      <c r="V21" s="617"/>
      <c r="W21" s="257"/>
    </row>
    <row r="22" spans="1:23" ht="26" x14ac:dyDescent="0.35">
      <c r="A22" s="196" t="s">
        <v>535</v>
      </c>
      <c r="B22" s="512" t="s">
        <v>62</v>
      </c>
      <c r="C22" s="197" t="s">
        <v>532</v>
      </c>
      <c r="D22" s="206" t="s">
        <v>536</v>
      </c>
      <c r="E22" s="197" t="s">
        <v>537</v>
      </c>
      <c r="F22" s="185"/>
      <c r="G22" s="605"/>
      <c r="H22" s="212" t="str">
        <f ca="1">IF(CELL("type",G22)="l","Please enter a number rather than text.",IF(G22&gt;=0," ","Please enter a number &gt;= 0"))</f>
        <v xml:space="preserve"> </v>
      </c>
      <c r="I22" s="186"/>
      <c r="K22" s="932">
        <v>0</v>
      </c>
      <c r="L22" s="265">
        <v>0</v>
      </c>
      <c r="M22" s="617"/>
      <c r="N22" s="265"/>
      <c r="O22" s="265">
        <v>838</v>
      </c>
      <c r="P22" s="265">
        <v>1</v>
      </c>
      <c r="Q22" s="265"/>
      <c r="R22" s="617"/>
      <c r="S22" s="265">
        <v>1</v>
      </c>
      <c r="T22" s="265">
        <v>189.4</v>
      </c>
      <c r="U22" s="265">
        <v>23</v>
      </c>
      <c r="V22" s="617"/>
      <c r="W22" s="257"/>
    </row>
    <row r="23" spans="1:23" ht="52" x14ac:dyDescent="0.35">
      <c r="A23" s="196" t="s">
        <v>538</v>
      </c>
      <c r="B23" s="512" t="s">
        <v>64</v>
      </c>
      <c r="C23" s="197" t="s">
        <v>532</v>
      </c>
      <c r="D23" s="206" t="s">
        <v>539</v>
      </c>
      <c r="E23" s="197" t="s">
        <v>540</v>
      </c>
      <c r="F23" s="185"/>
      <c r="G23" s="605"/>
      <c r="H23" s="212" t="str">
        <f ca="1">IF(CELL("type",G23)="l","Please enter a number rather than text.",IF(G23&gt;=0," ","Please enter a number &gt;= 0"))</f>
        <v xml:space="preserve"> </v>
      </c>
      <c r="I23" s="186"/>
      <c r="K23" s="896">
        <v>215000</v>
      </c>
      <c r="L23" s="259">
        <v>240661</v>
      </c>
      <c r="M23" s="617"/>
      <c r="N23" s="259"/>
      <c r="O23" s="259">
        <v>2100000</v>
      </c>
      <c r="P23" s="259">
        <v>1899341</v>
      </c>
      <c r="Q23" s="259"/>
      <c r="R23" s="617"/>
      <c r="S23" s="259">
        <v>1765968</v>
      </c>
      <c r="T23" s="259">
        <v>563542.04</v>
      </c>
      <c r="U23" s="259"/>
      <c r="V23" s="617"/>
      <c r="W23" s="257"/>
    </row>
    <row r="24" spans="1:23" ht="91" x14ac:dyDescent="0.35">
      <c r="A24" s="196" t="s">
        <v>541</v>
      </c>
      <c r="B24" s="512" t="s">
        <v>8</v>
      </c>
      <c r="C24" s="197" t="s">
        <v>532</v>
      </c>
      <c r="D24" s="206" t="s">
        <v>542</v>
      </c>
      <c r="E24" s="197" t="s">
        <v>543</v>
      </c>
      <c r="F24" s="188" t="s">
        <v>544</v>
      </c>
      <c r="G24" s="605"/>
      <c r="H24" s="212" t="str">
        <f ca="1">IF(CELL("type",G24)="l","Please enter a number rather than text.",IF(G24&gt;=0,IF(G24&gt;G23,"Food expenditures per prisoner night should not exceed total food expenditures"," "),"Please enter a number &gt;=0"))</f>
        <v xml:space="preserve"> </v>
      </c>
      <c r="I24" s="186"/>
      <c r="K24" s="932">
        <v>4.95</v>
      </c>
      <c r="L24" s="373">
        <v>6.11</v>
      </c>
      <c r="M24" s="617"/>
      <c r="N24" s="259"/>
      <c r="O24" s="373">
        <v>0.82</v>
      </c>
      <c r="P24" s="373">
        <v>5</v>
      </c>
      <c r="Q24" s="373"/>
      <c r="R24" s="617"/>
      <c r="S24" s="373">
        <v>4.29</v>
      </c>
      <c r="T24" s="373"/>
      <c r="U24" s="373"/>
      <c r="V24" s="617"/>
      <c r="W24" s="257"/>
    </row>
    <row r="25" spans="1:23" ht="52" x14ac:dyDescent="0.35">
      <c r="A25" s="196" t="s">
        <v>545</v>
      </c>
      <c r="B25" s="512" t="s">
        <v>64</v>
      </c>
      <c r="C25" s="197" t="s">
        <v>532</v>
      </c>
      <c r="D25" s="206" t="s">
        <v>546</v>
      </c>
      <c r="E25" s="197" t="s">
        <v>547</v>
      </c>
      <c r="F25" s="185" t="s">
        <v>548</v>
      </c>
      <c r="G25" s="605"/>
      <c r="H25" s="212" t="str">
        <f ca="1">IF(CELL("type",G25)="l","Please enter a number rather than text.",IF(G25&gt;=0," ","Please enter a number &gt;= 0"))</f>
        <v xml:space="preserve"> </v>
      </c>
      <c r="I25" s="186"/>
      <c r="K25" s="896">
        <v>232000</v>
      </c>
      <c r="L25" s="259">
        <v>211949</v>
      </c>
      <c r="M25" s="617"/>
      <c r="N25" s="259"/>
      <c r="O25" s="211"/>
      <c r="P25" s="259">
        <v>6622381</v>
      </c>
      <c r="Q25" s="259"/>
      <c r="R25" s="617"/>
      <c r="S25" s="259">
        <v>6043680</v>
      </c>
      <c r="T25" s="259">
        <v>1523415</v>
      </c>
      <c r="U25" s="259"/>
      <c r="V25" s="617"/>
      <c r="W25" s="257"/>
    </row>
    <row r="26" spans="1:23" ht="91" x14ac:dyDescent="0.35">
      <c r="A26" s="196" t="s">
        <v>549</v>
      </c>
      <c r="B26" s="512" t="s">
        <v>8</v>
      </c>
      <c r="C26" s="197" t="s">
        <v>532</v>
      </c>
      <c r="D26" s="206" t="s">
        <v>550</v>
      </c>
      <c r="E26" s="197" t="s">
        <v>551</v>
      </c>
      <c r="F26" s="188" t="s">
        <v>544</v>
      </c>
      <c r="G26" s="605"/>
      <c r="H26" s="212" t="str">
        <f ca="1">IF(CELL("type",G26)="l","Please enter a number rather than text.",IF(G26&gt;=0,IF(G26&gt;G25,"Medical expenditures per prisoner night should not exceed total medical expenditures"," "),"Please enter a number &gt;=0"))</f>
        <v xml:space="preserve"> </v>
      </c>
      <c r="I26" s="186"/>
      <c r="K26" s="932">
        <v>5.34</v>
      </c>
      <c r="L26" s="373">
        <v>5.38</v>
      </c>
      <c r="M26" s="617"/>
      <c r="N26" s="259"/>
      <c r="O26" s="488"/>
      <c r="P26" s="259">
        <v>17.28</v>
      </c>
      <c r="Q26" s="373"/>
      <c r="R26" s="617"/>
      <c r="S26" s="373">
        <v>14.7</v>
      </c>
      <c r="T26" s="373"/>
      <c r="U26" s="373"/>
      <c r="V26" s="617"/>
      <c r="W26" s="257"/>
    </row>
    <row r="27" spans="1:23" ht="65" x14ac:dyDescent="0.35">
      <c r="A27" s="196" t="s">
        <v>552</v>
      </c>
      <c r="B27" s="512" t="s">
        <v>64</v>
      </c>
      <c r="C27" s="197" t="s">
        <v>532</v>
      </c>
      <c r="D27" s="206" t="s">
        <v>553</v>
      </c>
      <c r="E27" s="197" t="s">
        <v>554</v>
      </c>
      <c r="F27" s="185"/>
      <c r="G27" s="605"/>
      <c r="H27" s="212" t="str">
        <f ca="1">IF(CELL("type",G27)="l","Please enter a number rather than text.",IF(G27&gt;=0," ","Please enter a number &gt;= 0"))</f>
        <v xml:space="preserve"> </v>
      </c>
      <c r="I27" s="186"/>
      <c r="K27" s="896">
        <v>20000</v>
      </c>
      <c r="L27" s="259">
        <v>20000</v>
      </c>
      <c r="M27" s="617"/>
      <c r="N27" s="259"/>
      <c r="O27" s="211"/>
      <c r="P27" s="259">
        <v>1627411</v>
      </c>
      <c r="Q27" s="259"/>
      <c r="R27" s="617"/>
      <c r="S27" s="259">
        <v>1453455</v>
      </c>
      <c r="T27" s="259"/>
      <c r="U27" s="259"/>
      <c r="V27" s="617"/>
      <c r="W27" s="257"/>
    </row>
    <row r="28" spans="1:23" ht="91" x14ac:dyDescent="0.35">
      <c r="A28" s="196" t="s">
        <v>555</v>
      </c>
      <c r="B28" s="512" t="s">
        <v>8</v>
      </c>
      <c r="C28" s="197" t="s">
        <v>532</v>
      </c>
      <c r="D28" s="206" t="s">
        <v>556</v>
      </c>
      <c r="E28" s="197" t="s">
        <v>557</v>
      </c>
      <c r="F28" s="188" t="s">
        <v>544</v>
      </c>
      <c r="G28" s="605"/>
      <c r="H28" s="212" t="str">
        <f ca="1">IF(CELL("type",G28)="l","Please enter a number rather than text.",IF(G28&gt;=0,IF(G28&gt;G27,"Mental health expenditures per prisoner night should not exceed total mental health expenditures"," "),"Please enter a number &gt;=0"))</f>
        <v xml:space="preserve"> </v>
      </c>
      <c r="I28" s="186"/>
      <c r="K28" s="897">
        <v>0.46</v>
      </c>
      <c r="L28" s="928">
        <v>0.51</v>
      </c>
      <c r="M28" s="897"/>
      <c r="N28" s="928"/>
      <c r="O28" s="929"/>
      <c r="P28" s="928">
        <v>4</v>
      </c>
      <c r="Q28" s="928"/>
      <c r="R28" s="897"/>
      <c r="S28" s="928">
        <v>3.53</v>
      </c>
      <c r="T28" s="928"/>
      <c r="U28" s="928"/>
      <c r="V28" s="617"/>
      <c r="W28" s="257"/>
    </row>
    <row r="29" spans="1:23" ht="39" x14ac:dyDescent="0.35">
      <c r="A29" s="196" t="s">
        <v>558</v>
      </c>
      <c r="B29" s="512" t="s">
        <v>62</v>
      </c>
      <c r="C29" s="197" t="s">
        <v>532</v>
      </c>
      <c r="D29" s="206" t="s">
        <v>559</v>
      </c>
      <c r="E29" s="197" t="s">
        <v>560</v>
      </c>
      <c r="F29" s="185"/>
      <c r="G29" s="605"/>
      <c r="H29" s="212" t="str">
        <f ca="1">IF(CELL("type",G29)="l","Please enter a number rather than text.",IF(G29&gt;=0," ","Please enter a number &gt;= 0"))</f>
        <v xml:space="preserve"> </v>
      </c>
      <c r="I29" s="186"/>
      <c r="K29" s="895">
        <v>3029</v>
      </c>
      <c r="L29" s="265">
        <v>2968</v>
      </c>
      <c r="M29" s="617"/>
      <c r="N29" s="265"/>
      <c r="O29" s="216"/>
      <c r="P29" s="265">
        <v>18466</v>
      </c>
      <c r="Q29" s="265"/>
      <c r="R29" s="617"/>
      <c r="S29" s="265">
        <v>18772</v>
      </c>
      <c r="T29" s="265"/>
      <c r="U29" s="265"/>
      <c r="V29" s="617"/>
      <c r="W29" s="257"/>
    </row>
    <row r="30" spans="1:23" ht="39" x14ac:dyDescent="0.35">
      <c r="A30" s="196" t="s">
        <v>561</v>
      </c>
      <c r="B30" s="512" t="s">
        <v>6</v>
      </c>
      <c r="C30" s="197" t="s">
        <v>532</v>
      </c>
      <c r="D30" s="206" t="s">
        <v>562</v>
      </c>
      <c r="E30" s="197" t="s">
        <v>563</v>
      </c>
      <c r="F30" s="185"/>
      <c r="G30" s="605"/>
      <c r="H30" s="212" t="str">
        <f ca="1">IF(CELL("type",G30)="l","Please enter a number rather than text.",IF(G30&gt;=0," ","Please enter a number &gt;= 0"))</f>
        <v xml:space="preserve"> </v>
      </c>
      <c r="I30" s="186"/>
      <c r="K30" s="932"/>
      <c r="L30" s="265"/>
      <c r="M30" s="617"/>
      <c r="N30" s="265"/>
      <c r="O30" s="216"/>
      <c r="P30" s="265"/>
      <c r="Q30" s="265"/>
      <c r="R30" s="617"/>
      <c r="S30" s="265">
        <v>2644</v>
      </c>
      <c r="T30" s="265"/>
      <c r="U30" s="265"/>
      <c r="V30" s="617"/>
      <c r="W30" s="257"/>
    </row>
    <row r="31" spans="1:23" ht="78" x14ac:dyDescent="0.35">
      <c r="A31" s="196" t="s">
        <v>564</v>
      </c>
      <c r="B31" s="512" t="s">
        <v>64</v>
      </c>
      <c r="C31" s="197" t="s">
        <v>532</v>
      </c>
      <c r="D31" s="206" t="s">
        <v>565</v>
      </c>
      <c r="E31" s="197" t="s">
        <v>566</v>
      </c>
      <c r="F31" s="185"/>
      <c r="G31" s="605"/>
      <c r="H31" s="212" t="str">
        <f ca="1">IF(CELL("type",G31)="l","Please enter a number rather than text.",IF(G31&gt;=0,IF(G31&gt;1,"Please enter a number &lt;= 1 (100%)"," "),"Please enter a number &gt;= 0"))</f>
        <v xml:space="preserve"> </v>
      </c>
      <c r="I31" s="186"/>
      <c r="K31" s="932"/>
      <c r="L31" s="260"/>
      <c r="M31" s="617"/>
      <c r="N31" s="260"/>
      <c r="O31" s="370"/>
      <c r="P31" s="260">
        <v>0.3</v>
      </c>
      <c r="Q31" s="260"/>
      <c r="R31" s="617"/>
      <c r="S31" s="260">
        <v>0.3</v>
      </c>
      <c r="T31" s="260"/>
      <c r="U31" s="260"/>
      <c r="V31" s="617"/>
      <c r="W31" s="267"/>
    </row>
    <row r="32" spans="1:23" ht="39" x14ac:dyDescent="0.35">
      <c r="A32" s="196" t="s">
        <v>567</v>
      </c>
      <c r="B32" s="512" t="s">
        <v>6</v>
      </c>
      <c r="C32" s="197" t="s">
        <v>532</v>
      </c>
      <c r="D32" s="206" t="s">
        <v>568</v>
      </c>
      <c r="E32" s="197" t="s">
        <v>569</v>
      </c>
      <c r="F32" s="185"/>
      <c r="G32" s="605"/>
      <c r="H32" s="212" t="str">
        <f t="shared" ref="H32:H37" ca="1" si="0">IF(CELL("type",G32)="l","Please enter a number rather than text.",IF(G32&gt;=0," ","Please enter a number &gt;= 0"))</f>
        <v xml:space="preserve"> </v>
      </c>
      <c r="I32" s="186"/>
      <c r="K32" s="932"/>
      <c r="L32" s="265"/>
      <c r="M32" s="617"/>
      <c r="N32" s="265"/>
      <c r="O32" s="216"/>
      <c r="P32" s="265"/>
      <c r="Q32" s="265"/>
      <c r="R32" s="617"/>
      <c r="S32" s="268"/>
      <c r="T32" s="265"/>
      <c r="U32" s="265"/>
      <c r="V32" s="617"/>
      <c r="W32" s="269" t="s">
        <v>738</v>
      </c>
    </row>
    <row r="33" spans="1:23" ht="39" x14ac:dyDescent="0.35">
      <c r="A33" s="196" t="s">
        <v>570</v>
      </c>
      <c r="B33" s="512" t="s">
        <v>6</v>
      </c>
      <c r="C33" s="197" t="s">
        <v>532</v>
      </c>
      <c r="D33" s="206" t="s">
        <v>571</v>
      </c>
      <c r="E33" s="197" t="s">
        <v>572</v>
      </c>
      <c r="F33" s="185"/>
      <c r="G33" s="605"/>
      <c r="H33" s="212" t="str">
        <f t="shared" ca="1" si="0"/>
        <v xml:space="preserve"> </v>
      </c>
      <c r="I33" s="186"/>
      <c r="K33" s="932"/>
      <c r="L33" s="265"/>
      <c r="M33" s="617"/>
      <c r="N33" s="265"/>
      <c r="O33" s="216"/>
      <c r="P33" s="265"/>
      <c r="Q33" s="265"/>
      <c r="R33" s="617"/>
      <c r="S33" s="268"/>
      <c r="T33" s="265"/>
      <c r="U33" s="265"/>
      <c r="V33" s="617"/>
      <c r="W33" s="269" t="s">
        <v>738</v>
      </c>
    </row>
    <row r="34" spans="1:23" ht="39" x14ac:dyDescent="0.35">
      <c r="A34" s="196" t="s">
        <v>573</v>
      </c>
      <c r="B34" s="512" t="s">
        <v>6</v>
      </c>
      <c r="C34" s="197" t="s">
        <v>532</v>
      </c>
      <c r="D34" s="206" t="s">
        <v>574</v>
      </c>
      <c r="E34" s="197" t="s">
        <v>575</v>
      </c>
      <c r="F34" s="185"/>
      <c r="G34" s="605"/>
      <c r="H34" s="212" t="str">
        <f t="shared" ca="1" si="0"/>
        <v xml:space="preserve"> </v>
      </c>
      <c r="I34" s="186"/>
      <c r="K34" s="932"/>
      <c r="L34" s="265"/>
      <c r="M34" s="617"/>
      <c r="N34" s="265"/>
      <c r="O34" s="216"/>
      <c r="P34" s="265"/>
      <c r="Q34" s="265"/>
      <c r="R34" s="617"/>
      <c r="S34" s="268"/>
      <c r="T34" s="265"/>
      <c r="U34" s="265"/>
      <c r="V34" s="617"/>
      <c r="W34" s="269" t="s">
        <v>738</v>
      </c>
    </row>
    <row r="35" spans="1:23" ht="39" x14ac:dyDescent="0.35">
      <c r="A35" s="196" t="s">
        <v>576</v>
      </c>
      <c r="B35" s="512" t="s">
        <v>63</v>
      </c>
      <c r="C35" s="197" t="s">
        <v>532</v>
      </c>
      <c r="D35" s="206" t="s">
        <v>577</v>
      </c>
      <c r="E35" s="197" t="s">
        <v>578</v>
      </c>
      <c r="F35" s="185"/>
      <c r="G35" s="605"/>
      <c r="H35" s="212" t="str">
        <f t="shared" ca="1" si="0"/>
        <v xml:space="preserve"> </v>
      </c>
      <c r="I35" s="186"/>
      <c r="K35" s="932"/>
      <c r="L35" s="265"/>
      <c r="M35" s="617"/>
      <c r="N35" s="265"/>
      <c r="O35" s="216"/>
      <c r="P35" s="265"/>
      <c r="Q35" s="265"/>
      <c r="R35" s="617"/>
      <c r="S35" s="268"/>
      <c r="T35" s="265"/>
      <c r="U35" s="265"/>
      <c r="V35" s="617"/>
      <c r="W35" s="269" t="s">
        <v>738</v>
      </c>
    </row>
    <row r="36" spans="1:23" ht="39" x14ac:dyDescent="0.35">
      <c r="A36" s="196" t="s">
        <v>579</v>
      </c>
      <c r="B36" s="512" t="s">
        <v>63</v>
      </c>
      <c r="C36" s="197" t="s">
        <v>532</v>
      </c>
      <c r="D36" s="206" t="s">
        <v>580</v>
      </c>
      <c r="E36" s="197" t="s">
        <v>581</v>
      </c>
      <c r="F36" s="185"/>
      <c r="G36" s="605"/>
      <c r="H36" s="212" t="str">
        <f t="shared" ca="1" si="0"/>
        <v xml:space="preserve"> </v>
      </c>
      <c r="I36" s="186"/>
      <c r="K36" s="932"/>
      <c r="L36" s="265"/>
      <c r="M36" s="617"/>
      <c r="N36" s="265"/>
      <c r="O36" s="216"/>
      <c r="P36" s="265"/>
      <c r="Q36" s="265"/>
      <c r="R36" s="617"/>
      <c r="S36" s="268"/>
      <c r="T36" s="265"/>
      <c r="U36" s="265"/>
      <c r="V36" s="617"/>
      <c r="W36" s="269" t="s">
        <v>738</v>
      </c>
    </row>
    <row r="37" spans="1:23" ht="39" x14ac:dyDescent="0.35">
      <c r="A37" s="196" t="s">
        <v>582</v>
      </c>
      <c r="B37" s="512" t="s">
        <v>63</v>
      </c>
      <c r="C37" s="197" t="s">
        <v>532</v>
      </c>
      <c r="D37" s="206" t="s">
        <v>583</v>
      </c>
      <c r="E37" s="197" t="s">
        <v>584</v>
      </c>
      <c r="F37" s="185"/>
      <c r="G37" s="605"/>
      <c r="H37" s="212" t="str">
        <f t="shared" ca="1" si="0"/>
        <v xml:space="preserve"> </v>
      </c>
      <c r="I37" s="186"/>
      <c r="K37" s="932"/>
      <c r="L37" s="265"/>
      <c r="M37" s="617"/>
      <c r="N37" s="265"/>
      <c r="O37" s="216"/>
      <c r="P37" s="265"/>
      <c r="Q37" s="265"/>
      <c r="R37" s="617"/>
      <c r="S37" s="268"/>
      <c r="T37" s="265"/>
      <c r="U37" s="265"/>
      <c r="V37" s="617"/>
      <c r="W37" s="269" t="s">
        <v>738</v>
      </c>
    </row>
    <row r="38" spans="1:23" ht="72" customHeight="1" x14ac:dyDescent="0.35">
      <c r="A38" s="196" t="s">
        <v>585</v>
      </c>
      <c r="B38" s="512" t="s">
        <v>64</v>
      </c>
      <c r="C38" s="197" t="s">
        <v>532</v>
      </c>
      <c r="D38" s="206" t="s">
        <v>586</v>
      </c>
      <c r="E38" s="197" t="s">
        <v>587</v>
      </c>
      <c r="F38" s="185" t="s">
        <v>588</v>
      </c>
      <c r="G38" s="605"/>
      <c r="H38" s="212" t="str">
        <f ca="1">IF(CELL("type",G38)="l","Please enter a number rather than text.",IF(CELL("type",G38)="v",IF(G38&gt;=0,IF(G38&lt;2080,"Please report hours paid, not the number of FTEs"," "),"Please enter a number &gt;= 0")," "))</f>
        <v xml:space="preserve"> </v>
      </c>
      <c r="I38" s="186"/>
      <c r="K38" s="895">
        <v>76960</v>
      </c>
      <c r="L38" s="264"/>
      <c r="M38" s="617"/>
      <c r="N38" s="264"/>
      <c r="O38" s="264">
        <v>1160640</v>
      </c>
      <c r="P38" s="264">
        <v>799374</v>
      </c>
      <c r="Q38" s="264"/>
      <c r="R38" s="617"/>
      <c r="S38" s="264">
        <v>828505</v>
      </c>
      <c r="T38" s="264"/>
      <c r="U38" s="264"/>
      <c r="V38" s="617"/>
      <c r="W38" s="267"/>
    </row>
    <row r="39" spans="1:23" ht="104" x14ac:dyDescent="0.35">
      <c r="A39" s="196" t="s">
        <v>589</v>
      </c>
      <c r="B39" s="512" t="s">
        <v>63</v>
      </c>
      <c r="C39" s="197" t="s">
        <v>590</v>
      </c>
      <c r="D39" s="206" t="s">
        <v>591</v>
      </c>
      <c r="E39" s="197" t="s">
        <v>753</v>
      </c>
      <c r="F39" s="188" t="s">
        <v>752</v>
      </c>
      <c r="G39" s="607"/>
      <c r="H39" s="212" t="str">
        <f ca="1">IF(CELL("type",G39)="l","Please enter a number rather than text.",IF(G39&gt;=0,IF(G39&gt;1,"Please enter a number &lt;= 1 (100%)"," "),"Please enter a number &gt;= 0"))</f>
        <v xml:space="preserve"> </v>
      </c>
      <c r="I39" s="186"/>
      <c r="K39" s="934"/>
      <c r="L39" s="260">
        <v>0.2</v>
      </c>
      <c r="M39" s="619"/>
      <c r="N39" s="260"/>
      <c r="O39" s="470">
        <v>0.214</v>
      </c>
      <c r="P39" s="260">
        <v>5.3800000000000001E-2</v>
      </c>
      <c r="Q39" s="260"/>
      <c r="R39" s="619"/>
      <c r="S39" s="356">
        <f>48037/1142234</f>
        <v>4.205530565540861E-2</v>
      </c>
      <c r="T39" s="370"/>
      <c r="U39" s="356"/>
      <c r="V39" s="619"/>
      <c r="W39" s="257"/>
    </row>
    <row r="40" spans="1:23" ht="39" x14ac:dyDescent="0.35">
      <c r="A40" s="196" t="s">
        <v>592</v>
      </c>
      <c r="B40" s="512" t="s">
        <v>8</v>
      </c>
      <c r="C40" s="197" t="s">
        <v>593</v>
      </c>
      <c r="D40" s="206" t="s">
        <v>594</v>
      </c>
      <c r="E40" s="197" t="s">
        <v>595</v>
      </c>
      <c r="F40" s="185"/>
      <c r="G40" s="608"/>
      <c r="H40" s="212" t="str">
        <f ca="1">IF(CELL("type",G40)="l","Please enter a number rather than text.",IF(G40&gt;=0,IF(G40&gt;1,"Please enter a number &lt;= 1 (100%)"," "),"Please enter a number &gt;= 0"))</f>
        <v xml:space="preserve"> </v>
      </c>
      <c r="I40" s="186"/>
      <c r="K40" s="935"/>
      <c r="L40" s="260"/>
      <c r="M40" s="620"/>
      <c r="N40" s="260"/>
      <c r="O40" s="260">
        <v>0.18</v>
      </c>
      <c r="P40" s="260" t="s">
        <v>857</v>
      </c>
      <c r="Q40" s="260"/>
      <c r="R40" s="620"/>
      <c r="S40" s="356"/>
      <c r="T40" s="260">
        <v>0.88</v>
      </c>
      <c r="U40" s="356"/>
      <c r="V40" s="620"/>
      <c r="W40" s="257" t="s">
        <v>739</v>
      </c>
    </row>
    <row r="41" spans="1:23" ht="39" x14ac:dyDescent="0.35">
      <c r="A41" s="196" t="s">
        <v>596</v>
      </c>
      <c r="B41" s="512" t="s">
        <v>64</v>
      </c>
      <c r="C41" s="197" t="s">
        <v>593</v>
      </c>
      <c r="D41" s="206" t="s">
        <v>597</v>
      </c>
      <c r="E41" s="197" t="s">
        <v>598</v>
      </c>
      <c r="F41" s="185"/>
      <c r="G41" s="608"/>
      <c r="H41" s="212" t="str">
        <f ca="1">IF(CELL("type",G41)="l","Please enter a number rather than text.",IF(G41&gt;=0," ","Please enter a number &gt;= 0"))</f>
        <v xml:space="preserve"> </v>
      </c>
      <c r="I41" s="186"/>
      <c r="K41" s="935"/>
      <c r="L41" s="265"/>
      <c r="M41" s="620">
        <v>100</v>
      </c>
      <c r="N41" s="265"/>
      <c r="O41" s="265">
        <v>148</v>
      </c>
      <c r="P41" s="265">
        <v>219</v>
      </c>
      <c r="Q41" s="265"/>
      <c r="R41" s="620"/>
      <c r="S41" s="357">
        <v>112</v>
      </c>
      <c r="T41" s="265">
        <v>51</v>
      </c>
      <c r="U41" s="357"/>
      <c r="V41" s="620"/>
      <c r="W41" s="257"/>
    </row>
    <row r="42" spans="1:23" ht="39" x14ac:dyDescent="0.35">
      <c r="A42" s="196" t="s">
        <v>599</v>
      </c>
      <c r="B42" s="512" t="s">
        <v>7</v>
      </c>
      <c r="C42" s="197" t="s">
        <v>593</v>
      </c>
      <c r="D42" s="206" t="s">
        <v>600</v>
      </c>
      <c r="E42" s="197" t="s">
        <v>601</v>
      </c>
      <c r="F42" s="185"/>
      <c r="G42" s="608"/>
      <c r="H42" s="212" t="str">
        <f ca="1">IF(CELL("type",G42)="l","Please enter a number rather than text.",IF(G42&gt;=0,IF(G42&gt;25,"This figure appears high.  Please verify"," "),"Please enter a number &gt;= 0"))</f>
        <v xml:space="preserve"> </v>
      </c>
      <c r="I42" s="186"/>
      <c r="K42" s="935"/>
      <c r="L42" s="263"/>
      <c r="M42" s="620"/>
      <c r="N42" s="263"/>
      <c r="O42" s="263"/>
      <c r="P42" s="263">
        <v>3.8</v>
      </c>
      <c r="Q42" s="263">
        <v>5.8</v>
      </c>
      <c r="R42" s="620"/>
      <c r="S42" s="358">
        <v>4</v>
      </c>
      <c r="T42" s="263"/>
      <c r="U42" s="358"/>
      <c r="V42" s="620"/>
      <c r="W42" s="270" t="s">
        <v>740</v>
      </c>
    </row>
    <row r="43" spans="1:23" ht="39" x14ac:dyDescent="0.35">
      <c r="A43" s="196" t="s">
        <v>602</v>
      </c>
      <c r="B43" s="512" t="s">
        <v>63</v>
      </c>
      <c r="C43" s="197" t="s">
        <v>593</v>
      </c>
      <c r="D43" s="206" t="s">
        <v>603</v>
      </c>
      <c r="E43" s="197" t="s">
        <v>604</v>
      </c>
      <c r="F43" s="188"/>
      <c r="G43" s="606"/>
      <c r="H43" s="212" t="str">
        <f ca="1">IF(CELL("type",G43)="l","Please enter a number rather than text.",IF(G43&gt;=0," ","Please enter a number &gt;= 0"))</f>
        <v xml:space="preserve"> </v>
      </c>
      <c r="I43" s="186"/>
      <c r="K43" s="930">
        <v>666</v>
      </c>
      <c r="L43" s="265">
        <v>699</v>
      </c>
      <c r="M43" s="615">
        <v>7388</v>
      </c>
      <c r="N43" s="265"/>
      <c r="O43" s="265">
        <v>376</v>
      </c>
      <c r="P43" s="265">
        <v>8507</v>
      </c>
      <c r="Q43" s="265"/>
      <c r="R43" s="615">
        <v>7294</v>
      </c>
      <c r="S43" s="357">
        <v>8431</v>
      </c>
      <c r="T43" s="265">
        <v>4352</v>
      </c>
      <c r="U43" s="357"/>
      <c r="V43" s="615">
        <v>6500</v>
      </c>
      <c r="W43" s="267"/>
    </row>
    <row r="44" spans="1:23" ht="89.25" customHeight="1" x14ac:dyDescent="0.35">
      <c r="A44" s="196" t="s">
        <v>605</v>
      </c>
      <c r="B44" s="512" t="s">
        <v>64</v>
      </c>
      <c r="C44" s="197" t="s">
        <v>593</v>
      </c>
      <c r="D44" s="206" t="s">
        <v>606</v>
      </c>
      <c r="E44" s="197" t="s">
        <v>607</v>
      </c>
      <c r="F44" s="185" t="s">
        <v>608</v>
      </c>
      <c r="G44" s="603"/>
      <c r="H44" s="212" t="str">
        <f ca="1">IF(CELL("type",G44)="l","Please enter a number rather than text.",IF(G44&gt;=0," ","Please enter a number &gt;= 0"))</f>
        <v xml:space="preserve"> </v>
      </c>
      <c r="I44" s="186"/>
      <c r="K44" s="932"/>
      <c r="L44" s="265"/>
      <c r="M44" s="617">
        <v>92</v>
      </c>
      <c r="N44" s="265"/>
      <c r="O44" s="265"/>
      <c r="P44" s="265">
        <v>12</v>
      </c>
      <c r="Q44" s="265"/>
      <c r="R44" s="617">
        <v>100</v>
      </c>
      <c r="S44" s="357"/>
      <c r="T44" s="265">
        <v>44</v>
      </c>
      <c r="U44" s="357"/>
      <c r="V44" s="617">
        <v>96</v>
      </c>
      <c r="W44" s="267" t="s">
        <v>741</v>
      </c>
    </row>
    <row r="45" spans="1:23" ht="52" x14ac:dyDescent="0.35">
      <c r="A45" s="196" t="s">
        <v>609</v>
      </c>
      <c r="B45" s="512" t="s">
        <v>7</v>
      </c>
      <c r="C45" s="197" t="s">
        <v>593</v>
      </c>
      <c r="D45" s="206" t="s">
        <v>610</v>
      </c>
      <c r="E45" s="198" t="s">
        <v>611</v>
      </c>
      <c r="F45" s="190" t="s">
        <v>612</v>
      </c>
      <c r="G45" s="609"/>
      <c r="H45" s="212" t="str">
        <f ca="1">IF(CELL("type",G45)="l","Please enter a number rather than text.",IF(G45&gt;=0,IF(G45&gt;1,"Please enter a number &lt;= 1 (100%)"," "),"Please enter a number &gt;= 0"))</f>
        <v xml:space="preserve"> </v>
      </c>
      <c r="I45" s="186"/>
      <c r="K45" s="935"/>
      <c r="L45" s="260"/>
      <c r="M45" s="620"/>
      <c r="N45" s="260"/>
      <c r="O45" s="470">
        <v>0.23699999999999999</v>
      </c>
      <c r="P45" s="260">
        <v>0.20300000000000001</v>
      </c>
      <c r="Q45" s="260">
        <v>0.312</v>
      </c>
      <c r="R45" s="620"/>
      <c r="S45" s="356">
        <v>0.20300000000000001</v>
      </c>
      <c r="T45" s="260"/>
      <c r="U45" s="356"/>
      <c r="V45" s="620"/>
      <c r="W45" s="267" t="s">
        <v>742</v>
      </c>
    </row>
    <row r="46" spans="1:23" ht="89.25" customHeight="1" x14ac:dyDescent="0.35">
      <c r="A46" s="196" t="s">
        <v>613</v>
      </c>
      <c r="B46" s="512" t="s">
        <v>8</v>
      </c>
      <c r="C46" s="197" t="s">
        <v>593</v>
      </c>
      <c r="D46" s="206" t="s">
        <v>614</v>
      </c>
      <c r="E46" s="197" t="s">
        <v>615</v>
      </c>
      <c r="F46" s="185" t="s">
        <v>608</v>
      </c>
      <c r="G46" s="610"/>
      <c r="H46" s="212" t="str">
        <f ca="1">IF(CELL("type",G46)="l","Please enter a number rather than text.",IF(G46&gt;=0,IF(G46&gt;1,"Please enter a number &lt;= 1 (100%)"," "),"Please enter a number &gt;= 0"))</f>
        <v xml:space="preserve"> </v>
      </c>
      <c r="I46" s="186"/>
      <c r="K46" s="936"/>
      <c r="L46" s="260"/>
      <c r="M46" s="621"/>
      <c r="N46" s="260"/>
      <c r="O46" s="260"/>
      <c r="P46" s="260">
        <v>1</v>
      </c>
      <c r="Q46" s="260"/>
      <c r="R46" s="621"/>
      <c r="S46" s="356"/>
      <c r="T46" s="260">
        <v>0.98</v>
      </c>
      <c r="U46" s="356"/>
      <c r="V46" s="621"/>
      <c r="W46" s="267" t="s">
        <v>743</v>
      </c>
    </row>
    <row r="47" spans="1:23" ht="26" x14ac:dyDescent="0.35">
      <c r="A47" s="196" t="s">
        <v>616</v>
      </c>
      <c r="B47" s="512" t="s">
        <v>6</v>
      </c>
      <c r="C47" s="197" t="s">
        <v>593</v>
      </c>
      <c r="D47" s="206" t="s">
        <v>617</v>
      </c>
      <c r="E47" s="197" t="s">
        <v>618</v>
      </c>
      <c r="F47" s="188" t="s">
        <v>314</v>
      </c>
      <c r="G47" s="609"/>
      <c r="H47" s="212" t="str">
        <f ca="1">IF(CELL("type",G47)="l","Please enter a number rather than text.",IF(G47&gt;=0,IF(G47&gt;1,"Please enter a number &lt;= 1 (100%)"," "),"Please enter a number &gt;= 0"))</f>
        <v xml:space="preserve"> </v>
      </c>
      <c r="I47" s="186"/>
      <c r="K47" s="935"/>
      <c r="L47" s="260"/>
      <c r="M47" s="620"/>
      <c r="N47" s="260"/>
      <c r="O47" s="260"/>
      <c r="P47" s="260">
        <v>0.106</v>
      </c>
      <c r="Q47" s="260"/>
      <c r="R47" s="620"/>
      <c r="S47" s="356">
        <v>0.106</v>
      </c>
      <c r="T47" s="260"/>
      <c r="U47" s="356"/>
      <c r="V47" s="620"/>
      <c r="W47" s="267" t="s">
        <v>744</v>
      </c>
    </row>
    <row r="48" spans="1:23" ht="26" x14ac:dyDescent="0.35">
      <c r="A48" s="196" t="s">
        <v>619</v>
      </c>
      <c r="B48" s="512" t="s">
        <v>7</v>
      </c>
      <c r="C48" s="197" t="s">
        <v>593</v>
      </c>
      <c r="D48" s="206" t="s">
        <v>620</v>
      </c>
      <c r="E48" s="197" t="s">
        <v>621</v>
      </c>
      <c r="F48" s="188"/>
      <c r="G48" s="611"/>
      <c r="H48" s="212" t="str">
        <f ca="1">IF(CELL("type",G48)="l","Please enter a number rather than text.",IF(G48&gt;=0," ","Please enter a number &gt;= 0"))</f>
        <v xml:space="preserve"> </v>
      </c>
      <c r="I48" s="186"/>
      <c r="K48" s="930"/>
      <c r="L48" s="264"/>
      <c r="M48" s="615">
        <v>4708</v>
      </c>
      <c r="N48" s="264"/>
      <c r="O48" s="264">
        <v>1734</v>
      </c>
      <c r="P48" s="264">
        <v>4399</v>
      </c>
      <c r="Q48" s="264"/>
      <c r="R48" s="615">
        <v>4369</v>
      </c>
      <c r="S48" s="359">
        <v>4144</v>
      </c>
      <c r="T48" s="264">
        <v>1294</v>
      </c>
      <c r="U48" s="359"/>
      <c r="V48" s="615">
        <v>4023</v>
      </c>
      <c r="W48" s="267"/>
    </row>
    <row r="49" spans="1:23" ht="78" x14ac:dyDescent="0.35">
      <c r="A49" s="196" t="s">
        <v>622</v>
      </c>
      <c r="B49" s="512" t="s">
        <v>6</v>
      </c>
      <c r="C49" s="197" t="s">
        <v>593</v>
      </c>
      <c r="D49" s="206" t="s">
        <v>623</v>
      </c>
      <c r="E49" s="197" t="s">
        <v>705</v>
      </c>
      <c r="F49" s="185" t="s">
        <v>707</v>
      </c>
      <c r="G49" s="608"/>
      <c r="H49" s="212" t="str">
        <f ca="1">IF(CELL("type",G49)="l","Please enter a number rather than text.",IF(G49&gt;=0," ","Please enter a number &gt;= 0"))</f>
        <v xml:space="preserve"> </v>
      </c>
      <c r="I49" s="186"/>
      <c r="K49" s="935"/>
      <c r="L49" s="265">
        <v>0</v>
      </c>
      <c r="M49" s="620">
        <f>48+237</f>
        <v>285</v>
      </c>
      <c r="N49" s="265"/>
      <c r="O49" s="265">
        <v>36</v>
      </c>
      <c r="P49" s="265">
        <v>626</v>
      </c>
      <c r="Q49" s="265"/>
      <c r="R49" s="620">
        <f>80+430</f>
        <v>510</v>
      </c>
      <c r="S49" s="357">
        <f>67+599</f>
        <v>666</v>
      </c>
      <c r="T49" s="265">
        <v>27</v>
      </c>
      <c r="U49" s="357"/>
      <c r="V49" s="620">
        <f>62+516</f>
        <v>578</v>
      </c>
      <c r="W49" s="267" t="s">
        <v>745</v>
      </c>
    </row>
    <row r="50" spans="1:23" ht="65" x14ac:dyDescent="0.35">
      <c r="A50" s="196" t="s">
        <v>624</v>
      </c>
      <c r="B50" s="512" t="s">
        <v>6</v>
      </c>
      <c r="C50" s="197" t="s">
        <v>593</v>
      </c>
      <c r="D50" s="206" t="s">
        <v>625</v>
      </c>
      <c r="E50" s="197" t="s">
        <v>626</v>
      </c>
      <c r="F50" s="185" t="s">
        <v>627</v>
      </c>
      <c r="G50" s="614"/>
      <c r="H50" s="212" t="str">
        <f ca="1">IF(CELL("type",G50)="l","Please enter a number rather than text.",IF(G50&gt;=0,IF(G50&gt;1,"Please enter a number &lt;= 1 (100%)"," "),"Please enter a number &gt;= 0"))</f>
        <v xml:space="preserve"> </v>
      </c>
      <c r="I50" s="186"/>
      <c r="J50" s="187"/>
      <c r="K50" s="937"/>
      <c r="L50" s="260"/>
      <c r="M50" s="622">
        <v>2.1000000000000001E-2</v>
      </c>
      <c r="N50" s="260"/>
      <c r="O50" s="260"/>
      <c r="P50" s="260">
        <v>0.82399999999999995</v>
      </c>
      <c r="Q50" s="260"/>
      <c r="R50" s="622">
        <v>0.65</v>
      </c>
      <c r="S50" s="356">
        <f>(56+462)/(60+570)</f>
        <v>0.82222222222222219</v>
      </c>
      <c r="T50" s="260"/>
      <c r="U50" s="356"/>
      <c r="V50" s="622">
        <v>0.871</v>
      </c>
      <c r="W50" s="267" t="s">
        <v>746</v>
      </c>
    </row>
    <row r="51" spans="1:23" ht="52" x14ac:dyDescent="0.35">
      <c r="A51" s="196" t="s">
        <v>628</v>
      </c>
      <c r="B51" s="512" t="s">
        <v>63</v>
      </c>
      <c r="C51" s="197" t="s">
        <v>593</v>
      </c>
      <c r="D51" s="206" t="s">
        <v>629</v>
      </c>
      <c r="E51" s="197" t="s">
        <v>706</v>
      </c>
      <c r="F51" s="185"/>
      <c r="G51" s="606"/>
      <c r="H51" s="212" t="str">
        <f ca="1">IF(CELL("type",G51)="l","Please enter a number rather than text.",IF(G51&gt;=0," ","Please enter a number &gt;= 0"))</f>
        <v xml:space="preserve"> </v>
      </c>
      <c r="I51" s="186"/>
      <c r="J51" s="187"/>
      <c r="K51" s="930"/>
      <c r="L51" s="265"/>
      <c r="M51" s="615">
        <v>3286</v>
      </c>
      <c r="N51" s="265"/>
      <c r="O51" s="265"/>
      <c r="P51" s="265">
        <v>24658</v>
      </c>
      <c r="Q51" s="265"/>
      <c r="R51" s="615">
        <v>5183</v>
      </c>
      <c r="S51" s="357">
        <v>14648</v>
      </c>
      <c r="T51" s="265">
        <v>795</v>
      </c>
      <c r="U51" s="357"/>
      <c r="V51" s="615">
        <v>6072</v>
      </c>
      <c r="W51" s="267" t="s">
        <v>747</v>
      </c>
    </row>
    <row r="52" spans="1:23" ht="40" customHeight="1" x14ac:dyDescent="0.35">
      <c r="A52" s="196" t="s">
        <v>630</v>
      </c>
      <c r="B52" s="512" t="s">
        <v>6</v>
      </c>
      <c r="C52" s="197" t="s">
        <v>631</v>
      </c>
      <c r="D52" s="206" t="s">
        <v>632</v>
      </c>
      <c r="E52" s="197" t="s">
        <v>633</v>
      </c>
      <c r="F52" s="185" t="s">
        <v>634</v>
      </c>
      <c r="G52" s="612"/>
      <c r="H52" s="212" t="str">
        <f ca="1">IF(CELL("type",G52)="l","Please enter a number rather than text.",IF(G52&gt;=0,IF(G52&gt;1,"Please enter a number &lt;= 1 (100%)"," "),"Please enter a number &gt;= 0"))</f>
        <v xml:space="preserve"> </v>
      </c>
      <c r="I52" s="186"/>
      <c r="J52" s="187"/>
      <c r="K52" s="935"/>
      <c r="L52" s="260"/>
      <c r="M52" s="620"/>
      <c r="N52" s="260"/>
      <c r="O52" s="260">
        <v>6.3E-2</v>
      </c>
      <c r="P52" s="260">
        <v>0.253</v>
      </c>
      <c r="Q52" s="260">
        <v>0.52</v>
      </c>
      <c r="R52" s="620"/>
      <c r="S52" s="356">
        <v>0.29799999999999999</v>
      </c>
      <c r="T52" s="260"/>
      <c r="U52" s="356"/>
      <c r="V52" s="620"/>
      <c r="W52" s="257"/>
    </row>
    <row r="53" spans="1:23" ht="51" customHeight="1" x14ac:dyDescent="0.35">
      <c r="A53" s="196" t="s">
        <v>635</v>
      </c>
      <c r="B53" s="512" t="s">
        <v>6</v>
      </c>
      <c r="C53" s="197" t="s">
        <v>636</v>
      </c>
      <c r="D53" s="206" t="s">
        <v>637</v>
      </c>
      <c r="E53" s="197" t="s">
        <v>638</v>
      </c>
      <c r="F53" s="185" t="s">
        <v>639</v>
      </c>
      <c r="G53" s="612"/>
      <c r="H53" s="212" t="str">
        <f ca="1">IF(CELL("type",G53)="l","Please enter a number rather than text.",IF(G53&gt;=0,IF(G53&gt;1,"Please enter a number &lt;= 1 (100%)"," "),"Please enter a number &gt;= 0"))</f>
        <v xml:space="preserve"> </v>
      </c>
      <c r="I53" s="186"/>
      <c r="J53" s="187"/>
      <c r="K53" s="935"/>
      <c r="L53" s="260"/>
      <c r="M53" s="620"/>
      <c r="N53" s="260"/>
      <c r="O53" s="260"/>
      <c r="P53" s="260"/>
      <c r="Q53" s="260"/>
      <c r="R53" s="620"/>
      <c r="S53" s="260"/>
      <c r="T53" s="370"/>
      <c r="U53" s="260"/>
      <c r="V53" s="620"/>
      <c r="W53" s="267" t="s">
        <v>738</v>
      </c>
    </row>
    <row r="54" spans="1:23" ht="39" x14ac:dyDescent="0.35">
      <c r="A54" s="196" t="s">
        <v>640</v>
      </c>
      <c r="B54" s="512" t="s">
        <v>63</v>
      </c>
      <c r="C54" s="197" t="s">
        <v>641</v>
      </c>
      <c r="D54" s="206" t="s">
        <v>642</v>
      </c>
      <c r="E54" s="197" t="s">
        <v>643</v>
      </c>
      <c r="F54" s="185"/>
      <c r="G54" s="612"/>
      <c r="H54" s="212" t="str">
        <f ca="1">IF(CELL("type",G54)="l","Please enter a number rather than text.",IF(G54&gt;=0," ","Please enter a number &gt;= 0"))</f>
        <v xml:space="preserve"> </v>
      </c>
      <c r="I54" s="186"/>
      <c r="J54" s="187"/>
      <c r="K54" s="935"/>
      <c r="L54" s="265"/>
      <c r="M54" s="620"/>
      <c r="N54" s="265"/>
      <c r="O54" s="265"/>
      <c r="P54" s="265"/>
      <c r="Q54" s="265"/>
      <c r="R54" s="620"/>
      <c r="S54" s="260"/>
      <c r="T54" s="265">
        <v>1792</v>
      </c>
      <c r="U54" s="265"/>
      <c r="V54" s="620"/>
      <c r="W54" s="271" t="s">
        <v>748</v>
      </c>
    </row>
    <row r="55" spans="1:23" ht="92.15" customHeight="1" x14ac:dyDescent="0.35">
      <c r="A55" s="196" t="s">
        <v>644</v>
      </c>
      <c r="B55" s="512" t="s">
        <v>6</v>
      </c>
      <c r="C55" s="197" t="s">
        <v>641</v>
      </c>
      <c r="D55" s="206" t="s">
        <v>645</v>
      </c>
      <c r="E55" s="197"/>
      <c r="F55" s="185"/>
      <c r="G55" s="612"/>
      <c r="H55" s="212" t="str">
        <f ca="1">IF(CELL("type",G55)="l","Please enter a number rather than text.",IF(G55&gt;=0,IF(G55&gt;1,"Please enter a number &lt;= 1 (100%)"," "),"Please enter a number &gt;= 0"))</f>
        <v xml:space="preserve"> </v>
      </c>
      <c r="I55" s="186"/>
      <c r="J55" s="187"/>
      <c r="K55" s="935"/>
      <c r="L55" s="260"/>
      <c r="M55" s="620"/>
      <c r="N55" s="260"/>
      <c r="O55" s="260"/>
      <c r="P55" s="260"/>
      <c r="Q55" s="260"/>
      <c r="R55" s="620"/>
      <c r="S55" s="272">
        <v>0.41</v>
      </c>
      <c r="T55" s="260">
        <v>0.09</v>
      </c>
      <c r="U55" s="260"/>
      <c r="V55" s="620"/>
      <c r="W55" s="273" t="s">
        <v>749</v>
      </c>
    </row>
    <row r="56" spans="1:23" ht="26" x14ac:dyDescent="0.35">
      <c r="A56" s="196" t="s">
        <v>646</v>
      </c>
      <c r="B56" s="512" t="s">
        <v>64</v>
      </c>
      <c r="C56" s="197" t="s">
        <v>641</v>
      </c>
      <c r="D56" s="206" t="s">
        <v>647</v>
      </c>
      <c r="E56" s="197" t="s">
        <v>718</v>
      </c>
      <c r="F56" s="185" t="s">
        <v>648</v>
      </c>
      <c r="G56" s="612"/>
      <c r="H56" s="212" t="str">
        <f ca="1">IF(G56="","",IF(CELL("type",G56)="l","Please enter a number rather than text.",IF(G56&gt;=0," ","Please enter a number &gt;= 0")))</f>
        <v/>
      </c>
      <c r="I56" s="186"/>
      <c r="J56" s="187"/>
      <c r="K56" s="935"/>
      <c r="L56" s="266" t="str">
        <f>IF(L57&lt;&gt;"",L57/2080,"")</f>
        <v/>
      </c>
      <c r="M56" s="620"/>
      <c r="N56" s="266" t="str">
        <f>IF(N57&lt;&gt;"",N57/2080,"")</f>
        <v/>
      </c>
      <c r="O56" s="266">
        <v>63</v>
      </c>
      <c r="P56" s="266">
        <v>18</v>
      </c>
      <c r="Q56" s="266" t="str">
        <f>IF(Q57&lt;&gt;"",Q57/2080,"")</f>
        <v/>
      </c>
      <c r="R56" s="620"/>
      <c r="S56" s="268">
        <v>18</v>
      </c>
      <c r="T56" s="266">
        <v>33</v>
      </c>
      <c r="U56" s="266"/>
      <c r="V56" s="620"/>
      <c r="W56" s="274" t="s">
        <v>750</v>
      </c>
    </row>
    <row r="57" spans="1:23" ht="92.15" customHeight="1" x14ac:dyDescent="0.35">
      <c r="A57" s="196" t="s">
        <v>649</v>
      </c>
      <c r="B57" s="512" t="s">
        <v>64</v>
      </c>
      <c r="C57" s="197" t="s">
        <v>641</v>
      </c>
      <c r="D57" s="206" t="s">
        <v>721</v>
      </c>
      <c r="E57" s="197" t="s">
        <v>720</v>
      </c>
      <c r="F57" s="185" t="s">
        <v>719</v>
      </c>
      <c r="G57" s="612"/>
      <c r="H57" s="212" t="str">
        <f ca="1">IF(CELL("type",G57)="l","Please enter a number rather than text.",IF(CELL("type",G57)="v",IF(G57&gt;=0,IF(G57&lt;2080,"Please report hours paid, not the number of FTEs"," "),"Please enter a number &gt;= 0")," "))</f>
        <v xml:space="preserve"> </v>
      </c>
      <c r="I57" s="186"/>
      <c r="J57" s="187"/>
      <c r="K57" s="935"/>
      <c r="L57" s="266"/>
      <c r="M57" s="620"/>
      <c r="N57" s="266"/>
      <c r="O57" s="266">
        <v>147680</v>
      </c>
      <c r="P57" s="266"/>
      <c r="Q57" s="266"/>
      <c r="R57" s="620"/>
      <c r="S57" s="266">
        <v>55764</v>
      </c>
      <c r="T57" s="266"/>
      <c r="U57" s="266"/>
      <c r="V57" s="620"/>
      <c r="W57" s="275"/>
    </row>
    <row r="58" spans="1:23" ht="156" x14ac:dyDescent="0.35">
      <c r="A58" s="199" t="s">
        <v>650</v>
      </c>
      <c r="B58" s="512" t="s">
        <v>6</v>
      </c>
      <c r="C58" s="200" t="s">
        <v>651</v>
      </c>
      <c r="D58" s="207" t="s">
        <v>652</v>
      </c>
      <c r="E58" s="201" t="s">
        <v>653</v>
      </c>
      <c r="F58" s="192" t="s">
        <v>654</v>
      </c>
      <c r="G58" s="613"/>
      <c r="H58" s="212" t="str">
        <f ca="1">IF(CELL("type",G58)="l","Please enter a number rather than text.",IF(G58&gt;=0,IF(G58&gt;1,"Please enter a number &lt;= 1 (100%)"," "),"Please enter a number &gt;= 0"))</f>
        <v xml:space="preserve"> </v>
      </c>
      <c r="I58" s="186"/>
      <c r="J58" s="191"/>
      <c r="K58" s="932"/>
      <c r="L58" s="276"/>
      <c r="M58" s="617"/>
      <c r="N58" s="276"/>
      <c r="O58" s="489">
        <v>1.7000000000000001E-2</v>
      </c>
      <c r="P58" s="276"/>
      <c r="Q58" s="489"/>
      <c r="R58" s="617"/>
      <c r="S58" s="489">
        <v>0</v>
      </c>
      <c r="T58" s="490"/>
      <c r="U58" s="491"/>
      <c r="V58" s="617"/>
      <c r="W58" s="257"/>
    </row>
    <row r="59" spans="1:23" ht="65" x14ac:dyDescent="0.35">
      <c r="A59" s="196" t="s">
        <v>655</v>
      </c>
      <c r="B59" s="512" t="s">
        <v>6</v>
      </c>
      <c r="C59" s="197" t="s">
        <v>651</v>
      </c>
      <c r="D59" s="206" t="s">
        <v>656</v>
      </c>
      <c r="E59" s="197" t="s">
        <v>657</v>
      </c>
      <c r="F59" s="185"/>
      <c r="G59" s="612"/>
      <c r="H59" s="212" t="str">
        <f ca="1">IF(CELL("type",G59)="l","Please enter a number rather than text.",IF(G59&gt;=0,IF(G59&gt;1,"Please enter a number &lt;= 1 (100%)"," "),"Please enter a number &gt;= 0"))</f>
        <v xml:space="preserve"> </v>
      </c>
      <c r="I59" s="186"/>
      <c r="J59" s="187"/>
      <c r="K59" s="935"/>
      <c r="L59" s="260"/>
      <c r="M59" s="620"/>
      <c r="N59" s="260"/>
      <c r="O59" s="260">
        <v>0.71650000000000003</v>
      </c>
      <c r="P59" s="260"/>
      <c r="Q59" s="260"/>
      <c r="R59" s="620"/>
      <c r="S59" s="260">
        <v>0.64</v>
      </c>
      <c r="T59" s="370"/>
      <c r="U59" s="227"/>
      <c r="V59" s="620"/>
      <c r="W59" s="257"/>
    </row>
    <row r="60" spans="1:23" ht="143" x14ac:dyDescent="0.35">
      <c r="A60" s="202" t="s">
        <v>658</v>
      </c>
      <c r="B60" s="512" t="s">
        <v>6</v>
      </c>
      <c r="C60" s="200" t="s">
        <v>651</v>
      </c>
      <c r="D60" s="207" t="s">
        <v>659</v>
      </c>
      <c r="E60" s="203" t="s">
        <v>660</v>
      </c>
      <c r="F60" s="192" t="s">
        <v>661</v>
      </c>
      <c r="G60" s="613"/>
      <c r="H60" s="212" t="str">
        <f ca="1">IF(CELL("type",G60)="l","Please enter a number rather than text.",IF(G60&gt;=0,IF(G60&gt;1,"Please enter a number &lt;= 1 (100%)"," "),"Please enter a number &gt;= 0"))</f>
        <v xml:space="preserve"> </v>
      </c>
      <c r="I60" s="186"/>
      <c r="J60" s="191"/>
      <c r="K60" s="932"/>
      <c r="L60" s="276"/>
      <c r="M60" s="617"/>
      <c r="N60" s="276"/>
      <c r="O60" s="487">
        <v>8.8499999999999995E-2</v>
      </c>
      <c r="P60" s="276"/>
      <c r="Q60" s="276"/>
      <c r="R60" s="617"/>
      <c r="S60" s="276"/>
      <c r="T60" s="371"/>
      <c r="U60" s="228"/>
      <c r="V60" s="617"/>
      <c r="W60" s="257"/>
    </row>
    <row r="61" spans="1:23" x14ac:dyDescent="0.35">
      <c r="A61" s="193"/>
      <c r="B61" s="191"/>
      <c r="C61" s="194"/>
      <c r="D61" s="194"/>
      <c r="E61" s="195"/>
      <c r="F61" s="195"/>
      <c r="G61" s="217"/>
      <c r="H61" s="217"/>
      <c r="I61" s="195"/>
      <c r="J61" s="193"/>
      <c r="K61" s="899"/>
      <c r="L61" s="223"/>
      <c r="M61" s="223"/>
      <c r="N61" s="223"/>
      <c r="O61" s="223"/>
      <c r="P61" s="223"/>
      <c r="Q61" s="223"/>
      <c r="R61" s="223"/>
      <c r="S61" s="193"/>
      <c r="T61" s="193"/>
      <c r="U61" s="223"/>
      <c r="V61" s="223"/>
      <c r="W61" s="193"/>
    </row>
    <row r="62" spans="1:23" s="209" customFormat="1" ht="47.25" customHeight="1" x14ac:dyDescent="0.35">
      <c r="A62" s="950" t="s">
        <v>683</v>
      </c>
      <c r="B62" s="950"/>
      <c r="C62" s="950"/>
      <c r="D62" s="950"/>
      <c r="E62" s="950"/>
      <c r="F62" s="950"/>
      <c r="G62" s="217"/>
      <c r="H62" s="217"/>
      <c r="I62" s="217"/>
      <c r="J62" s="193"/>
      <c r="K62" s="899"/>
      <c r="L62" s="223"/>
      <c r="M62" s="223"/>
      <c r="N62" s="223"/>
      <c r="O62" s="223"/>
      <c r="P62" s="223"/>
      <c r="Q62" s="223"/>
      <c r="R62" s="223"/>
      <c r="S62" s="193"/>
      <c r="T62" s="193"/>
      <c r="U62" s="223"/>
      <c r="V62" s="223"/>
      <c r="W62" s="193"/>
    </row>
    <row r="63" spans="1:23" ht="18.5" x14ac:dyDescent="0.35">
      <c r="A63" s="208" t="s">
        <v>236</v>
      </c>
      <c r="B63" s="208"/>
      <c r="C63" s="194"/>
      <c r="D63" s="194"/>
      <c r="E63" s="195"/>
      <c r="F63" s="195"/>
      <c r="G63" s="217"/>
      <c r="H63" s="217"/>
      <c r="I63" s="195"/>
      <c r="J63" s="193"/>
      <c r="K63" s="899"/>
      <c r="L63" s="223"/>
      <c r="M63" s="223"/>
      <c r="N63" s="223"/>
      <c r="O63" s="223"/>
      <c r="P63" s="223"/>
      <c r="Q63" s="223"/>
      <c r="R63" s="223"/>
      <c r="S63" s="193"/>
      <c r="T63" s="193"/>
      <c r="U63" s="223"/>
      <c r="V63" s="223"/>
      <c r="W63" s="193"/>
    </row>
    <row r="64" spans="1:23" ht="39" x14ac:dyDescent="0.35">
      <c r="A64" s="196" t="s">
        <v>662</v>
      </c>
      <c r="B64" s="196"/>
      <c r="C64" s="197" t="s">
        <v>510</v>
      </c>
      <c r="D64" s="197" t="s">
        <v>663</v>
      </c>
      <c r="E64" s="197"/>
      <c r="F64" s="188" t="s">
        <v>315</v>
      </c>
      <c r="G64" s="220" t="str">
        <f ca="1">IF(CELL("type",G15)="v",IF(G15&lt;&gt;" ",G16/G15," ")," ")</f>
        <v xml:space="preserve"> </v>
      </c>
      <c r="H64" s="212" t="s">
        <v>375</v>
      </c>
      <c r="I64" s="186"/>
      <c r="J64" s="187"/>
      <c r="K64" s="926" t="str">
        <f t="shared" ref="K64" ca="1" si="1">IF(CELL("type",K15)="v",IF(K15&lt;&gt;" ",K16/K15," ")," ")</f>
        <v xml:space="preserve"> </v>
      </c>
      <c r="L64" s="224" t="str">
        <f ca="1">IF(CELL("type",L15)="v",IF(L15&lt;&gt;" ",L16/L15," ")," ")</f>
        <v xml:space="preserve"> </v>
      </c>
      <c r="M64" s="224">
        <f t="shared" ref="M64:U64" ca="1" si="2">IF(CELL("type",M15)="v",IF(M15&lt;&gt;" ",M16/M15," ")," ")</f>
        <v>0</v>
      </c>
      <c r="N64" s="224" t="str">
        <f t="shared" ref="N64" ca="1" si="3">IF(CELL("type",N15)="v",IF(N15&lt;&gt;" ",N16/N15," ")," ")</f>
        <v xml:space="preserve"> </v>
      </c>
      <c r="O64" s="224" t="str">
        <f t="shared" ref="O64:P64" ca="1" si="4">IF(CELL("type",O15)="v",IF(O15&lt;&gt;" ",O16/O15," ")," ")</f>
        <v xml:space="preserve"> </v>
      </c>
      <c r="P64" s="224" t="str">
        <f t="shared" ca="1" si="4"/>
        <v xml:space="preserve"> </v>
      </c>
      <c r="Q64" s="224" t="str">
        <f t="shared" ca="1" si="2"/>
        <v xml:space="preserve"> </v>
      </c>
      <c r="R64" s="224">
        <f t="shared" ref="R64" ca="1" si="5">IF(CELL("type",R15)="v",IF(R15&lt;&gt;" ",R16/R15," ")," ")</f>
        <v>7.5839653304442042E-5</v>
      </c>
      <c r="S64" s="224" t="str">
        <f t="shared" ca="1" si="2"/>
        <v xml:space="preserve"> </v>
      </c>
      <c r="T64" s="224" t="str">
        <f t="shared" ca="1" si="2"/>
        <v xml:space="preserve"> </v>
      </c>
      <c r="U64" s="224" t="str">
        <f t="shared" ca="1" si="2"/>
        <v xml:space="preserve"> </v>
      </c>
      <c r="V64" s="224">
        <f t="shared" ref="V64" ca="1" si="6">IF(CELL("type",V15)="v",IF(V15&lt;&gt;" ",V16/V15," ")," ")</f>
        <v>1.485884101040119E-4</v>
      </c>
      <c r="W64" s="187"/>
    </row>
    <row r="65" spans="1:23" ht="26" x14ac:dyDescent="0.35">
      <c r="A65" s="196" t="s">
        <v>664</v>
      </c>
      <c r="B65" s="196"/>
      <c r="C65" s="197" t="s">
        <v>532</v>
      </c>
      <c r="D65" s="197" t="s">
        <v>665</v>
      </c>
      <c r="E65" s="197"/>
      <c r="F65" s="188" t="s">
        <v>315</v>
      </c>
      <c r="G65" s="221" t="str">
        <f ca="1">IF(CELL("type",G10)="v",IF(G10&lt;&gt;" ",G21/G10*10000," ")," ")</f>
        <v xml:space="preserve"> </v>
      </c>
      <c r="H65" s="212" t="s">
        <v>375</v>
      </c>
      <c r="I65" s="186"/>
      <c r="J65" s="187"/>
      <c r="K65" s="927" t="str">
        <f t="shared" ref="K65" ca="1" si="7">IF(CELL("type",K10)="v",IF(K7&lt;&gt;" ",IF(ISBLANK(K21)," ",K21/K7*10000))," ")</f>
        <v xml:space="preserve"> </v>
      </c>
      <c r="L65" s="225">
        <f ca="1">IF(CELL("type",L10)="v",IF(L7&lt;&gt;" ",IF(ISBLANK(L21)," ",L21/L7*10000))," ")</f>
        <v>17.295773745656039</v>
      </c>
      <c r="M65" s="225" t="str">
        <f t="shared" ref="M65:R65" ca="1" si="8">IF(CELL("type",M10)="v",IF(M7&lt;&gt;" ",IF(ISBLANK(M21)," ",M21/M7*10000))," ")</f>
        <v xml:space="preserve"> </v>
      </c>
      <c r="N65" s="225" t="str">
        <f t="shared" ca="1" si="8"/>
        <v xml:space="preserve"> </v>
      </c>
      <c r="O65" s="225">
        <f t="shared" ca="1" si="8"/>
        <v>26.327158504770154</v>
      </c>
      <c r="P65" s="225">
        <f t="shared" ca="1" si="8"/>
        <v>8.9946627001487442</v>
      </c>
      <c r="Q65" s="225" t="str">
        <f t="shared" ca="1" si="8"/>
        <v xml:space="preserve"> </v>
      </c>
      <c r="R65" s="225" t="str">
        <f t="shared" ca="1" si="8"/>
        <v xml:space="preserve"> </v>
      </c>
      <c r="S65" s="225">
        <f ca="1">IF(CELL("type",S10)="v",IF(S7&lt;&gt;" ",S21/S7*10000," ")," ")</f>
        <v>9.1792561180316277</v>
      </c>
      <c r="T65" s="225">
        <v>13.2</v>
      </c>
      <c r="U65" s="225">
        <f ca="1">IF(CELL("type",U10)="v",IF(U7&lt;&gt;" ",U21/U7*10000," ")," ")</f>
        <v>14.499927036218626</v>
      </c>
      <c r="V65" s="225" t="str">
        <f ca="1">IF(CELL("type",V10)="v",IF(V7&lt;&gt;" ",IF(ISBLANK(V21)," ",V21/V7*10000))," ")</f>
        <v xml:space="preserve"> </v>
      </c>
      <c r="W65" s="187"/>
    </row>
    <row r="66" spans="1:23" ht="26" x14ac:dyDescent="0.35">
      <c r="A66" s="196" t="s">
        <v>666</v>
      </c>
      <c r="B66" s="196"/>
      <c r="C66" s="197" t="s">
        <v>532</v>
      </c>
      <c r="D66" s="197" t="s">
        <v>751</v>
      </c>
      <c r="E66" s="197"/>
      <c r="F66" s="188" t="s">
        <v>315</v>
      </c>
      <c r="G66" s="224" t="str">
        <f ca="1">IF(CELL("type",G29)="v",IF(G29&lt;&gt;" ",G22/G29," ")," ")</f>
        <v xml:space="preserve"> </v>
      </c>
      <c r="H66" s="212" t="s">
        <v>667</v>
      </c>
      <c r="I66" s="186"/>
      <c r="J66" s="187"/>
      <c r="K66" s="926">
        <f t="shared" ref="K66" ca="1" si="9">IF(CELL("type",K29)="v",IF(K29&lt;&gt;" ",K22/K29," ")," ")</f>
        <v>0</v>
      </c>
      <c r="L66" s="224">
        <f ca="1">IF(CELL("type",L29)="v",IF(L29&lt;&gt;" ",L22/L29," ")," ")</f>
        <v>0</v>
      </c>
      <c r="M66" s="224" t="str">
        <f t="shared" ref="M66:U66" ca="1" si="10">IF(CELL("type",M29)="v",IF(M29&lt;&gt;" ",M22/M29," ")," ")</f>
        <v xml:space="preserve"> </v>
      </c>
      <c r="N66" s="224" t="str">
        <f t="shared" ref="N66" ca="1" si="11">IF(CELL("type",N29)="v",IF(N29&lt;&gt;" ",N22/N29," ")," ")</f>
        <v xml:space="preserve"> </v>
      </c>
      <c r="O66" s="224" t="str">
        <f t="shared" ref="O66:P66" ca="1" si="12">IF(CELL("type",O29)="v",IF(O29&lt;&gt;" ",O22/O29," ")," ")</f>
        <v xml:space="preserve"> </v>
      </c>
      <c r="P66" s="224">
        <f t="shared" ca="1" si="12"/>
        <v>5.4153579551608359E-5</v>
      </c>
      <c r="Q66" s="224" t="str">
        <f t="shared" ca="1" si="10"/>
        <v xml:space="preserve"> </v>
      </c>
      <c r="R66" s="224" t="str">
        <f t="shared" ref="R66" ca="1" si="13">IF(CELL("type",R29)="v",IF(R29&lt;&gt;" ",R22/R29," ")," ")</f>
        <v xml:space="preserve"> </v>
      </c>
      <c r="S66" s="224">
        <f t="shared" ca="1" si="10"/>
        <v>5.3270828894097589E-5</v>
      </c>
      <c r="T66" s="224" t="str">
        <f t="shared" ca="1" si="10"/>
        <v xml:space="preserve"> </v>
      </c>
      <c r="U66" s="224" t="str">
        <f t="shared" ca="1" si="10"/>
        <v xml:space="preserve"> </v>
      </c>
      <c r="V66" s="224" t="str">
        <f t="shared" ref="V66" ca="1" si="14">IF(CELL("type",V29)="v",IF(V29&lt;&gt;" ",V22/V29," ")," ")</f>
        <v xml:space="preserve"> </v>
      </c>
      <c r="W66" s="187"/>
    </row>
    <row r="67" spans="1:23" x14ac:dyDescent="0.35">
      <c r="A67" s="196" t="s">
        <v>668</v>
      </c>
      <c r="B67" s="196"/>
      <c r="C67" s="197" t="s">
        <v>532</v>
      </c>
      <c r="D67" s="197" t="s">
        <v>669</v>
      </c>
      <c r="E67" s="197"/>
      <c r="F67" s="188" t="s">
        <v>315</v>
      </c>
      <c r="G67" s="221" t="str">
        <f ca="1">IF(CELL("type",G21)="v",IF(G21&lt;&gt;" ",G68/G21*100," ")," ")</f>
        <v xml:space="preserve"> </v>
      </c>
      <c r="H67" s="212" t="s">
        <v>375</v>
      </c>
      <c r="I67" s="186"/>
      <c r="K67" s="927">
        <f t="shared" ref="K67" ca="1" si="15">IF(K68&lt;&gt;" ",IF(CELL("type",K21)="v",IF(K21&lt;&gt;" ",K68/K21*100," ")," ")," ")</f>
        <v>31.092436974789916</v>
      </c>
      <c r="L67" s="225" t="str">
        <f ca="1">IF(L68&lt;&gt;" ",IF(CELL("type",L21)="v",IF(L21&lt;&gt;" ",L68/L21*100," ")," ")," ")</f>
        <v xml:space="preserve"> </v>
      </c>
      <c r="M67" s="225" t="str">
        <f t="shared" ref="M67:U67" ca="1" si="16">IF(M68&lt;&gt;" ",IF(CELL("type",M21)="v",IF(M21&lt;&gt;" ",M68/M21*100," ")," ")," ")</f>
        <v xml:space="preserve"> </v>
      </c>
      <c r="N67" s="225" t="str">
        <f t="shared" ref="N67" ca="1" si="17">IF(N68&lt;&gt;" ",IF(CELL("type",N21)="v",IF(N21&lt;&gt;" ",N68/N21*100," ")," ")," ")</f>
        <v xml:space="preserve"> </v>
      </c>
      <c r="O67" s="225">
        <f t="shared" ref="O67:P67" ca="1" si="18">IF(O68&lt;&gt;" ",IF(CELL("type",O21)="v",IF(O21&lt;&gt;" ",O68/O21*100," ")," ")," ")</f>
        <v>25.294650951949226</v>
      </c>
      <c r="P67" s="225">
        <f t="shared" ca="1" si="18"/>
        <v>37.384671505537256</v>
      </c>
      <c r="Q67" s="225" t="str">
        <f t="shared" ca="1" si="16"/>
        <v xml:space="preserve"> </v>
      </c>
      <c r="R67" s="225" t="str">
        <f t="shared" ref="R67" ca="1" si="19">IF(R68&lt;&gt;" ",IF(CELL("type",R21)="v",IF(R21&lt;&gt;" ",R68/R21*100," ")," ")," ")</f>
        <v xml:space="preserve"> </v>
      </c>
      <c r="S67" s="225">
        <f t="shared" ca="1" si="16"/>
        <v>38.336834604279261</v>
      </c>
      <c r="T67" s="225">
        <f t="shared" ca="1" si="16"/>
        <v>36.049382716049379</v>
      </c>
      <c r="U67" s="225" t="str">
        <f t="shared" ca="1" si="16"/>
        <v xml:space="preserve"> </v>
      </c>
      <c r="V67" s="225" t="str">
        <f t="shared" ref="V67" ca="1" si="20">IF(V68&lt;&gt;" ",IF(CELL("type",V21)="v",IF(V21&lt;&gt;" ",V68/V21*100," ")," ")," ")</f>
        <v xml:space="preserve"> </v>
      </c>
    </row>
    <row r="68" spans="1:23" x14ac:dyDescent="0.35">
      <c r="A68" s="196" t="s">
        <v>670</v>
      </c>
      <c r="B68" s="196"/>
      <c r="C68" s="197" t="s">
        <v>532</v>
      </c>
      <c r="D68" s="197" t="s">
        <v>671</v>
      </c>
      <c r="E68" s="197"/>
      <c r="F68" s="188" t="s">
        <v>315</v>
      </c>
      <c r="G68" s="221" t="str">
        <f ca="1">IF(CELL("type",G38)="v",IF(G38&lt;&gt;" ",G38/2080," ")," ")</f>
        <v xml:space="preserve"> </v>
      </c>
      <c r="H68" s="212" t="s">
        <v>375</v>
      </c>
      <c r="I68" s="186"/>
      <c r="K68" s="927">
        <f t="shared" ref="K68:M68" ca="1" si="21">IF(CELL("type",K38)="v",IF(K38&lt;&gt;" ",K38/2080," ")," ")</f>
        <v>37</v>
      </c>
      <c r="L68" s="225" t="str">
        <f ca="1">IF(CELL("type",L38)="v",IF(L38&lt;&gt;" ",L38/2080," ")," ")</f>
        <v xml:space="preserve"> </v>
      </c>
      <c r="M68" s="225" t="str">
        <f t="shared" ca="1" si="21"/>
        <v xml:space="preserve"> </v>
      </c>
      <c r="N68" s="225" t="str">
        <f t="shared" ref="N68" ca="1" si="22">IF(CELL("type",N38)="v",IF(N38&lt;&gt;" ",N38/2080," ")," ")</f>
        <v xml:space="preserve"> </v>
      </c>
      <c r="O68" s="225">
        <f t="shared" ref="O68:S68" ca="1" si="23">IF(CELL("type",O38)="v",IF(O38&lt;&gt;" ",O38/2080," ")," ")</f>
        <v>558</v>
      </c>
      <c r="P68" s="225">
        <f t="shared" ca="1" si="23"/>
        <v>384.31442307692305</v>
      </c>
      <c r="Q68" s="225" t="str">
        <f t="shared" ca="1" si="23"/>
        <v xml:space="preserve"> </v>
      </c>
      <c r="R68" s="225" t="str">
        <f t="shared" ca="1" si="23"/>
        <v xml:space="preserve"> </v>
      </c>
      <c r="S68" s="225">
        <f t="shared" ca="1" si="23"/>
        <v>398.31971153846155</v>
      </c>
      <c r="T68" s="225">
        <v>146</v>
      </c>
      <c r="U68" s="225" t="str">
        <f ca="1">IF(CELL("type",U38)="v",IF(U38&lt;&gt;" ",U38/2080," ")," ")</f>
        <v xml:space="preserve"> </v>
      </c>
      <c r="V68" s="225" t="str">
        <f t="shared" ref="V68" ca="1" si="24">IF(CELL("type",V38)="v",IF(V38&lt;&gt;" ",V38/2080," ")," ")</f>
        <v xml:space="preserve"> </v>
      </c>
    </row>
    <row r="69" spans="1:23" ht="26" x14ac:dyDescent="0.35">
      <c r="A69" s="196" t="s">
        <v>672</v>
      </c>
      <c r="B69" s="196"/>
      <c r="C69" s="197" t="s">
        <v>593</v>
      </c>
      <c r="D69" s="197" t="s">
        <v>673</v>
      </c>
      <c r="E69" s="197"/>
      <c r="F69" s="188" t="s">
        <v>315</v>
      </c>
      <c r="G69" s="220" t="str">
        <f ca="1">IF(CELL("type",G48)="v",IF(G48&lt;&gt;" ",G43/G48," ")," ")</f>
        <v xml:space="preserve"> </v>
      </c>
      <c r="H69" s="212" t="s">
        <v>375</v>
      </c>
      <c r="I69" s="186"/>
      <c r="K69" s="926" t="str">
        <f t="shared" ref="K69" ca="1" si="25">IF(CELL("type",K48)="v",IF(K48&lt;&gt;" ",K43/K48," ")," ")</f>
        <v xml:space="preserve"> </v>
      </c>
      <c r="L69" s="224" t="str">
        <f ca="1">IF(CELL("type",L48)="v",IF(L48&lt;&gt;" ",L43/L48," ")," ")</f>
        <v xml:space="preserve"> </v>
      </c>
      <c r="M69" s="224">
        <f t="shared" ref="M69:U69" ca="1" si="26">IF(CELL("type",M48)="v",IF(M48&lt;&gt;" ",M43/M48," ")," ")</f>
        <v>1.5692438402718776</v>
      </c>
      <c r="N69" s="224" t="str">
        <f t="shared" ref="N69" ca="1" si="27">IF(CELL("type",N48)="v",IF(N48&lt;&gt;" ",N43/N48," ")," ")</f>
        <v xml:space="preserve"> </v>
      </c>
      <c r="O69" s="224">
        <f t="shared" ref="O69:P69" ca="1" si="28">IF(CELL("type",O48)="v",IF(O48&lt;&gt;" ",O43/O48," ")," ")</f>
        <v>0.21683967704728951</v>
      </c>
      <c r="P69" s="224">
        <f t="shared" ca="1" si="28"/>
        <v>1.9338486019549899</v>
      </c>
      <c r="Q69" s="224" t="str">
        <f t="shared" ca="1" si="26"/>
        <v xml:space="preserve"> </v>
      </c>
      <c r="R69" s="224">
        <f t="shared" ref="R69" ca="1" si="29">IF(CELL("type",R48)="v",IF(R48&lt;&gt;" ",R43/R48," ")," ")</f>
        <v>1.6694895857175556</v>
      </c>
      <c r="S69" s="224">
        <f t="shared" ca="1" si="26"/>
        <v>2.0345077220077221</v>
      </c>
      <c r="T69" s="224">
        <f t="shared" ca="1" si="26"/>
        <v>3.3632148377125195</v>
      </c>
      <c r="U69" s="224" t="str">
        <f t="shared" ca="1" si="26"/>
        <v xml:space="preserve"> </v>
      </c>
      <c r="V69" s="224">
        <f t="shared" ref="V69" ca="1" si="30">IF(CELL("type",V48)="v",IF(V48&lt;&gt;" ",V43/V48," ")," ")</f>
        <v>1.6157096694009445</v>
      </c>
    </row>
    <row r="70" spans="1:23" ht="26" x14ac:dyDescent="0.35">
      <c r="A70" s="196" t="s">
        <v>674</v>
      </c>
      <c r="B70" s="196"/>
      <c r="C70" s="197" t="s">
        <v>641</v>
      </c>
      <c r="D70" s="197" t="s">
        <v>675</v>
      </c>
      <c r="E70" s="197"/>
      <c r="F70" s="188" t="s">
        <v>315</v>
      </c>
      <c r="G70" s="221" t="str">
        <f ca="1">IF(CELL("type",G56)="v",IF(G56&lt;&gt;0,G54/G56," ")," ")</f>
        <v xml:space="preserve"> </v>
      </c>
      <c r="H70" s="212" t="s">
        <v>375</v>
      </c>
      <c r="I70" s="186"/>
      <c r="K70" s="927" t="str">
        <f t="shared" ref="K70" ca="1" si="31">IF(CELL("type",K56)="v",IF(K56&lt;&gt;0,K54/K56," ")," ")</f>
        <v xml:space="preserve"> </v>
      </c>
      <c r="L70" s="225" t="str">
        <f ca="1">IF(CELL("type",L56)="v",IF(L56&lt;&gt;0,L54/L56," ")," ")</f>
        <v xml:space="preserve"> </v>
      </c>
      <c r="M70" s="225" t="str">
        <f t="shared" ref="M70:U70" ca="1" si="32">IF(CELL("type",M56)="v",IF(M56&lt;&gt;0,M54/M56," ")," ")</f>
        <v xml:space="preserve"> </v>
      </c>
      <c r="N70" s="225" t="str">
        <f t="shared" ref="N70" ca="1" si="33">IF(CELL("type",N56)="v",IF(N56&lt;&gt;0,N54/N56," ")," ")</f>
        <v xml:space="preserve"> </v>
      </c>
      <c r="O70" s="225">
        <f t="shared" ref="O70:P70" ca="1" si="34">IF(CELL("type",O56)="v",IF(O56&lt;&gt;0,O54/O56," ")," ")</f>
        <v>0</v>
      </c>
      <c r="P70" s="225">
        <f t="shared" ca="1" si="34"/>
        <v>0</v>
      </c>
      <c r="Q70" s="225" t="str">
        <f t="shared" ca="1" si="32"/>
        <v xml:space="preserve"> </v>
      </c>
      <c r="R70" s="225" t="str">
        <f t="shared" ref="R70" ca="1" si="35">IF(CELL("type",R56)="v",IF(R56&lt;&gt;0,R54/R56," ")," ")</f>
        <v xml:space="preserve"> </v>
      </c>
      <c r="S70" s="225">
        <f t="shared" ca="1" si="32"/>
        <v>0</v>
      </c>
      <c r="T70" s="225">
        <f t="shared" ca="1" si="32"/>
        <v>54.303030303030305</v>
      </c>
      <c r="U70" s="225" t="str">
        <f t="shared" ca="1" si="32"/>
        <v xml:space="preserve"> </v>
      </c>
      <c r="V70" s="225" t="str">
        <f t="shared" ref="V70" ca="1" si="36">IF(CELL("type",V56)="v",IF(V56&lt;&gt;0,V54/V56," ")," ")</f>
        <v xml:space="preserve"> </v>
      </c>
    </row>
  </sheetData>
  <mergeCells count="2">
    <mergeCell ref="A3:E3"/>
    <mergeCell ref="A62:F62"/>
  </mergeCells>
  <hyperlinks>
    <hyperlink ref="U5" r:id="rId1" xr:uid="{00000000-0004-0000-0300-000000000000}"/>
    <hyperlink ref="S5" r:id="rId2" xr:uid="{00000000-0004-0000-0300-000001000000}"/>
    <hyperlink ref="Q5" r:id="rId3" xr:uid="{00000000-0004-0000-0300-000002000000}"/>
    <hyperlink ref="O5" r:id="rId4" xr:uid="{00000000-0004-0000-0300-000003000000}"/>
    <hyperlink ref="P5" r:id="rId5" xr:uid="{9CD5F75C-4F06-45C5-BE4B-17CBAF1D039C}"/>
    <hyperlink ref="N5" r:id="rId6" xr:uid="{DA9B7990-C15A-4E4A-9980-F5493D7B6BDA}"/>
    <hyperlink ref="K5" r:id="rId7" xr:uid="{24A4FBAF-DBB4-43DD-9575-16DF1C090410}"/>
  </hyperlinks>
  <pageMargins left="0.7" right="0.7" top="0.75" bottom="0.75" header="0.3" footer="0.3"/>
  <pageSetup orientation="portrait" horizontalDpi="1200" verticalDpi="1200" r:id="rId8"/>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FAQ</vt:lpstr>
      <vt:lpstr>KPI Response Template-General</vt:lpstr>
      <vt:lpstr>Data-General</vt:lpstr>
      <vt:lpstr>KPI Response Template-Counties</vt:lpstr>
      <vt:lpstr>FAQ!Print_Area</vt:lpstr>
      <vt:lpstr>'KPI Response Template-General'!Print_Area</vt:lpstr>
      <vt:lpstr>'KPI Response Template-General'!Print_Titles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Young</dc:creator>
  <cp:lastModifiedBy>Gerald Young</cp:lastModifiedBy>
  <cp:lastPrinted>2017-07-12T14:49:22Z</cp:lastPrinted>
  <dcterms:created xsi:type="dcterms:W3CDTF">2016-08-01T18:42:57Z</dcterms:created>
  <dcterms:modified xsi:type="dcterms:W3CDTF">2019-10-17T20:36:49Z</dcterms:modified>
</cp:coreProperties>
</file>