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2980" windowHeight="952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0" i="1"/>
  <c r="C40"/>
  <c r="C33"/>
  <c r="C25"/>
  <c r="C52" s="1"/>
  <c r="I13"/>
  <c r="I12"/>
  <c r="D49"/>
  <c r="E49" s="1"/>
  <c r="F49" s="1"/>
  <c r="G49" s="1"/>
  <c r="H49" s="1"/>
  <c r="I49" s="1"/>
  <c r="J49" s="1"/>
  <c r="K49" s="1"/>
  <c r="L49" s="1"/>
  <c r="M49" s="1"/>
  <c r="N49" s="1"/>
  <c r="O49" s="1"/>
  <c r="P49" s="1"/>
  <c r="Q49" s="1"/>
  <c r="D39"/>
  <c r="E39" s="1"/>
  <c r="F39" s="1"/>
  <c r="G39" s="1"/>
  <c r="H39" s="1"/>
  <c r="I39" s="1"/>
  <c r="J39" s="1"/>
  <c r="K39" s="1"/>
  <c r="L39" s="1"/>
  <c r="M39" s="1"/>
  <c r="N39" s="1"/>
  <c r="O39" s="1"/>
  <c r="P39" s="1"/>
  <c r="Q39" s="1"/>
  <c r="D24"/>
  <c r="E24" s="1"/>
  <c r="F24" s="1"/>
  <c r="G24" s="1"/>
  <c r="H24" s="1"/>
  <c r="I24" s="1"/>
  <c r="J24" s="1"/>
  <c r="K24" s="1"/>
  <c r="L24" s="1"/>
  <c r="M24" s="1"/>
  <c r="N24" s="1"/>
  <c r="O24" s="1"/>
  <c r="P24" s="1"/>
  <c r="Q24" s="1"/>
  <c r="Q25" s="1"/>
  <c r="D44"/>
  <c r="E44" s="1"/>
  <c r="F44" s="1"/>
  <c r="D48"/>
  <c r="E48" s="1"/>
  <c r="F48" s="1"/>
  <c r="G48" s="1"/>
  <c r="H48" s="1"/>
  <c r="I48" s="1"/>
  <c r="J48" s="1"/>
  <c r="K48" s="1"/>
  <c r="L48" s="1"/>
  <c r="M48" s="1"/>
  <c r="N48" s="1"/>
  <c r="O48" s="1"/>
  <c r="P48" s="1"/>
  <c r="Q48" s="1"/>
  <c r="D47"/>
  <c r="E47" s="1"/>
  <c r="F47" s="1"/>
  <c r="G47" s="1"/>
  <c r="H47" s="1"/>
  <c r="I47" s="1"/>
  <c r="J47" s="1"/>
  <c r="K47" s="1"/>
  <c r="L47" s="1"/>
  <c r="M47" s="1"/>
  <c r="N47" s="1"/>
  <c r="O47" s="1"/>
  <c r="P47" s="1"/>
  <c r="Q47" s="1"/>
  <c r="D46"/>
  <c r="E46" s="1"/>
  <c r="F46" s="1"/>
  <c r="G46" s="1"/>
  <c r="H46" s="1"/>
  <c r="I46" s="1"/>
  <c r="J46" s="1"/>
  <c r="K46" s="1"/>
  <c r="L46" s="1"/>
  <c r="M46" s="1"/>
  <c r="N46" s="1"/>
  <c r="O46" s="1"/>
  <c r="P46" s="1"/>
  <c r="Q46" s="1"/>
  <c r="F43"/>
  <c r="G43" s="1"/>
  <c r="H43" s="1"/>
  <c r="I43" s="1"/>
  <c r="J43" s="1"/>
  <c r="K43" s="1"/>
  <c r="L43" s="1"/>
  <c r="M43" s="1"/>
  <c r="N43" s="1"/>
  <c r="O43" s="1"/>
  <c r="P43" s="1"/>
  <c r="Q43" s="1"/>
  <c r="D38"/>
  <c r="E38" s="1"/>
  <c r="F38" s="1"/>
  <c r="G38" s="1"/>
  <c r="H38" s="1"/>
  <c r="I38" s="1"/>
  <c r="J38" s="1"/>
  <c r="K38" s="1"/>
  <c r="L38" s="1"/>
  <c r="M38" s="1"/>
  <c r="N38" s="1"/>
  <c r="O38" s="1"/>
  <c r="P38" s="1"/>
  <c r="Q38" s="1"/>
  <c r="Q40" s="1"/>
  <c r="D32"/>
  <c r="D29"/>
  <c r="E29" s="1"/>
  <c r="F29" s="1"/>
  <c r="G29" s="1"/>
  <c r="H29" s="1"/>
  <c r="I29" s="1"/>
  <c r="J29" s="1"/>
  <c r="K29" s="1"/>
  <c r="L29" s="1"/>
  <c r="M29" s="1"/>
  <c r="N29" s="1"/>
  <c r="O29" s="1"/>
  <c r="P29" s="1"/>
  <c r="Q29" s="1"/>
  <c r="D31"/>
  <c r="E31" s="1"/>
  <c r="F31" s="1"/>
  <c r="G31" s="1"/>
  <c r="H31" s="1"/>
  <c r="I31" s="1"/>
  <c r="J31" s="1"/>
  <c r="K31" s="1"/>
  <c r="L31" s="1"/>
  <c r="M31" s="1"/>
  <c r="N31" s="1"/>
  <c r="O31" s="1"/>
  <c r="P31" s="1"/>
  <c r="Q31" s="1"/>
  <c r="D30"/>
  <c r="E30" s="1"/>
  <c r="F30" s="1"/>
  <c r="G30" s="1"/>
  <c r="H30" s="1"/>
  <c r="I30" s="1"/>
  <c r="J30" s="1"/>
  <c r="K30" s="1"/>
  <c r="L30" s="1"/>
  <c r="M30" s="1"/>
  <c r="N30" s="1"/>
  <c r="O30" s="1"/>
  <c r="P30" s="1"/>
  <c r="Q30" s="1"/>
  <c r="D28"/>
  <c r="E28" s="1"/>
  <c r="F28" s="1"/>
  <c r="G28" s="1"/>
  <c r="H28" s="1"/>
  <c r="I28" s="1"/>
  <c r="J28" s="1"/>
  <c r="K28" s="1"/>
  <c r="L28" s="1"/>
  <c r="M28" s="1"/>
  <c r="N28" s="1"/>
  <c r="O28" s="1"/>
  <c r="P28" s="1"/>
  <c r="Q28" s="1"/>
  <c r="P25" l="1"/>
  <c r="N25"/>
  <c r="L25"/>
  <c r="J25"/>
  <c r="H25"/>
  <c r="F25"/>
  <c r="D25"/>
  <c r="O40"/>
  <c r="M40"/>
  <c r="K40"/>
  <c r="I40"/>
  <c r="G40"/>
  <c r="E40"/>
  <c r="E50"/>
  <c r="O25"/>
  <c r="M25"/>
  <c r="K25"/>
  <c r="I25"/>
  <c r="G25"/>
  <c r="E25"/>
  <c r="D33"/>
  <c r="P40"/>
  <c r="N40"/>
  <c r="L40"/>
  <c r="J40"/>
  <c r="H40"/>
  <c r="F40"/>
  <c r="D40"/>
  <c r="F50"/>
  <c r="D50"/>
  <c r="E32"/>
  <c r="F32" s="1"/>
  <c r="G32" s="1"/>
  <c r="H32" s="1"/>
  <c r="I32" s="1"/>
  <c r="J32" s="1"/>
  <c r="K32" s="1"/>
  <c r="L32" s="1"/>
  <c r="M32" s="1"/>
  <c r="N32" s="1"/>
  <c r="O32" s="1"/>
  <c r="P32" s="1"/>
  <c r="Q32" s="1"/>
  <c r="Q33" s="1"/>
  <c r="G44"/>
  <c r="G50" s="1"/>
  <c r="H33" l="1"/>
  <c r="L33"/>
  <c r="P33"/>
  <c r="G52"/>
  <c r="G33"/>
  <c r="K33"/>
  <c r="O33"/>
  <c r="F52"/>
  <c r="F33"/>
  <c r="J33"/>
  <c r="N33"/>
  <c r="E52"/>
  <c r="E33"/>
  <c r="I33"/>
  <c r="M33"/>
  <c r="D52"/>
  <c r="H44"/>
  <c r="H50" s="1"/>
  <c r="H52" s="1"/>
  <c r="I44" l="1"/>
  <c r="I50" s="1"/>
  <c r="I52" s="1"/>
  <c r="J44" l="1"/>
  <c r="J50" s="1"/>
  <c r="J52" s="1"/>
  <c r="K44" l="1"/>
  <c r="K50" s="1"/>
  <c r="K52" s="1"/>
  <c r="L44" l="1"/>
  <c r="L50" s="1"/>
  <c r="L52" s="1"/>
  <c r="M44" l="1"/>
  <c r="M50" s="1"/>
  <c r="M52" s="1"/>
  <c r="N44" l="1"/>
  <c r="N50" s="1"/>
  <c r="N52" s="1"/>
  <c r="O44" l="1"/>
  <c r="O50" s="1"/>
  <c r="O52" s="1"/>
  <c r="P44" l="1"/>
  <c r="P50" s="1"/>
  <c r="P52" s="1"/>
  <c r="Q44" l="1"/>
  <c r="Q50" s="1"/>
  <c r="Q52" s="1"/>
  <c r="I11" l="1"/>
  <c r="I14" s="1"/>
  <c r="E8" l="1"/>
  <c r="I15" s="1"/>
  <c r="E4" s="1"/>
  <c r="E6" l="1"/>
</calcChain>
</file>

<file path=xl/sharedStrings.xml><?xml version="1.0" encoding="utf-8"?>
<sst xmlns="http://schemas.openxmlformats.org/spreadsheetml/2006/main" count="65" uniqueCount="57">
  <si>
    <t>Trucks</t>
  </si>
  <si>
    <t>Bins</t>
  </si>
  <si>
    <t>Debt Service</t>
  </si>
  <si>
    <t>Expense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</si>
  <si>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</si>
  <si>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</si>
  <si>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</si>
  <si>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</si>
  <si>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</si>
  <si>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</si>
  <si>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</si>
  <si>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</si>
  <si>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</si>
  <si>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</si>
  <si>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Salary</t>
  </si>
  <si>
    <t>Benefits</t>
  </si>
  <si>
    <t>Insurance</t>
  </si>
  <si>
    <t>Tires</t>
  </si>
  <si>
    <t>Oil/Grease</t>
  </si>
  <si>
    <t>Parts/Contingencies</t>
  </si>
  <si>
    <t>Operations:</t>
  </si>
  <si>
    <t>Maintenance:</t>
  </si>
  <si>
    <t>Fuel</t>
  </si>
  <si>
    <t>Employee Clothing</t>
  </si>
  <si>
    <t>Employee Safety</t>
  </si>
  <si>
    <t>Landfill Tip Fee</t>
  </si>
  <si>
    <t>Employee Taxes</t>
  </si>
  <si>
    <t>Road/Vehicle Taxes</t>
  </si>
  <si>
    <t>Year 11</t>
  </si>
  <si>
    <t>Year 12</t>
  </si>
  <si>
    <t>Year 13</t>
  </si>
  <si>
    <t>Year 14</t>
  </si>
  <si>
    <t>Year 15</t>
  </si>
  <si>
    <t>Equipment:</t>
  </si>
  <si>
    <t>Employee:</t>
  </si>
  <si>
    <t>Permits</t>
  </si>
  <si>
    <t>Household</t>
  </si>
  <si>
    <t>Miscelaneous</t>
  </si>
  <si>
    <t>Industrial</t>
  </si>
  <si>
    <t>Small Business/Commercial</t>
  </si>
  <si>
    <t>15 Year Average Annual Cost:</t>
  </si>
  <si>
    <t>Total Number of Household and Small Business/Commercial:</t>
  </si>
  <si>
    <t>Percetage of Industrial Waste Flow:</t>
  </si>
  <si>
    <t>Industrial Annualized Cost:</t>
  </si>
  <si>
    <t>Household and Small Business/Commercial 15 Year Annual Average Cost:</t>
  </si>
  <si>
    <t>Subtotal:</t>
  </si>
  <si>
    <t>For budget and fee setting purposes, this fee is based upon the industry average waste generation (factor of 10).  In the future, a fee should be determined for each industral cutomer based upon their sole waste generation</t>
  </si>
  <si>
    <t xml:space="preserve">Total Annual Expense: </t>
  </si>
  <si>
    <t>Number of Households</t>
  </si>
  <si>
    <t>Annual Fee Per Household</t>
  </si>
  <si>
    <t>Waste Producer</t>
  </si>
  <si>
    <t>Number of Industries</t>
  </si>
  <si>
    <t>Annual Fee Per Industry</t>
  </si>
  <si>
    <t>Number of Small Business/Commercial</t>
  </si>
  <si>
    <t>Annual Fee Per Small Business/Commercial</t>
  </si>
  <si>
    <r>
      <rPr>
        <b/>
        <sz val="12"/>
        <color theme="1"/>
        <rFont val="Calibri"/>
        <family val="2"/>
        <scheme val="minor"/>
      </rPr>
      <t>Instructions:</t>
    </r>
    <r>
      <rPr>
        <sz val="12"/>
        <color theme="1"/>
        <rFont val="Calibri"/>
        <family val="2"/>
        <scheme val="minor"/>
      </rPr>
      <t xml:space="preserve"> All highlighted cells require completion with factual data which must be updated every year. </t>
    </r>
  </si>
  <si>
    <t>City of Telavi Solidwaste Collection Fee Calculator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</si>
</sst>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0" xfId="0" applyNumberFormat="1"/>
    <xf numFmtId="0" fontId="0" fillId="0" borderId="0" xfId="0" applyFont="1"/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left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 horizontal="right"/>
      <protection locked="0"/>
    </xf>
    <xf numFmtId="9" fontId="0" fillId="3" borderId="0" xfId="2" applyFont="1" applyFill="1" applyBorder="1" applyProtection="1">
      <protection locked="0"/>
    </xf>
    <xf numFmtId="44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6" fillId="0" borderId="30" xfId="0" applyFont="1" applyBorder="1" applyAlignment="1" applyProtection="1">
      <alignment horizontal="right" vertical="center"/>
      <protection locked="0"/>
    </xf>
    <xf numFmtId="0" fontId="6" fillId="5" borderId="41" xfId="0" applyFont="1" applyFill="1" applyBorder="1" applyAlignment="1" applyProtection="1">
      <alignment horizontal="center" vertical="center"/>
      <protection locked="0"/>
    </xf>
    <xf numFmtId="0" fontId="6" fillId="5" borderId="30" xfId="0" applyFont="1" applyFill="1" applyBorder="1" applyAlignment="1" applyProtection="1">
      <alignment horizontal="center" vertical="center"/>
      <protection locked="0"/>
    </xf>
    <xf numFmtId="0" fontId="6" fillId="5" borderId="43" xfId="0" applyFont="1" applyFill="1" applyBorder="1" applyAlignment="1" applyProtection="1">
      <alignment horizontal="left" vertical="center" wrapText="1"/>
      <protection locked="0"/>
    </xf>
    <xf numFmtId="0" fontId="6" fillId="5" borderId="42" xfId="0" applyFont="1" applyFill="1" applyBorder="1" applyAlignment="1" applyProtection="1">
      <alignment horizontal="left" vertical="center" wrapText="1"/>
      <protection locked="0"/>
    </xf>
    <xf numFmtId="0" fontId="6" fillId="5" borderId="6" xfId="0" applyFont="1" applyFill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wrapText="1"/>
      <protection locked="0"/>
    </xf>
    <xf numFmtId="0" fontId="5" fillId="0" borderId="30" xfId="0" applyFont="1" applyBorder="1" applyAlignment="1" applyProtection="1">
      <alignment horizontal="center" wrapText="1"/>
      <protection locked="0"/>
    </xf>
    <xf numFmtId="0" fontId="6" fillId="5" borderId="44" xfId="0" applyFont="1" applyFill="1" applyBorder="1" applyAlignment="1" applyProtection="1">
      <alignment horizontal="left" vertical="center" wrapText="1"/>
      <protection locked="0"/>
    </xf>
    <xf numFmtId="0" fontId="6" fillId="5" borderId="22" xfId="0" applyFont="1" applyFill="1" applyBorder="1" applyAlignment="1" applyProtection="1">
      <alignment horizontal="left" vertical="center" wrapText="1"/>
      <protection locked="0"/>
    </xf>
    <xf numFmtId="0" fontId="6" fillId="5" borderId="45" xfId="0" applyFont="1" applyFill="1" applyBorder="1" applyAlignment="1" applyProtection="1">
      <alignment horizontal="left" vertical="center" wrapText="1"/>
      <protection locked="0"/>
    </xf>
    <xf numFmtId="0" fontId="6" fillId="5" borderId="24" xfId="0" applyFont="1" applyFill="1" applyBorder="1" applyAlignment="1" applyProtection="1">
      <alignment horizontal="center" vertical="center"/>
      <protection locked="0"/>
    </xf>
    <xf numFmtId="0" fontId="6" fillId="5" borderId="19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0" fillId="3" borderId="4" xfId="0" applyFill="1" applyBorder="1" applyProtection="1">
      <protection locked="0"/>
    </xf>
    <xf numFmtId="0" fontId="0" fillId="0" borderId="21" xfId="0" applyBorder="1" applyAlignment="1" applyProtection="1">
      <alignment horizontal="right"/>
      <protection locked="0"/>
    </xf>
    <xf numFmtId="0" fontId="0" fillId="4" borderId="33" xfId="0" applyFill="1" applyBorder="1" applyAlignment="1" applyProtection="1">
      <alignment horizontal="center"/>
      <protection locked="0"/>
    </xf>
    <xf numFmtId="0" fontId="0" fillId="4" borderId="39" xfId="0" applyFill="1" applyBorder="1" applyAlignment="1" applyProtection="1">
      <alignment horizontal="center"/>
      <protection locked="0"/>
    </xf>
    <xf numFmtId="0" fontId="0" fillId="4" borderId="40" xfId="0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left"/>
      <protection locked="0"/>
    </xf>
    <xf numFmtId="0" fontId="0" fillId="3" borderId="11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44" fontId="0" fillId="5" borderId="21" xfId="1" applyFont="1" applyFill="1" applyBorder="1" applyProtection="1">
      <protection locked="0"/>
    </xf>
    <xf numFmtId="0" fontId="0" fillId="5" borderId="21" xfId="0" applyFill="1" applyBorder="1" applyProtection="1">
      <protection locked="0"/>
    </xf>
    <xf numFmtId="0" fontId="0" fillId="5" borderId="29" xfId="0" applyFill="1" applyBorder="1" applyProtection="1">
      <protection locked="0"/>
    </xf>
    <xf numFmtId="44" fontId="0" fillId="5" borderId="29" xfId="1" applyFont="1" applyFill="1" applyBorder="1" applyProtection="1">
      <protection locked="0"/>
    </xf>
    <xf numFmtId="44" fontId="0" fillId="5" borderId="21" xfId="0" applyNumberFormat="1" applyFill="1" applyBorder="1" applyProtection="1">
      <protection locked="0"/>
    </xf>
    <xf numFmtId="44" fontId="0" fillId="5" borderId="29" xfId="0" applyNumberFormat="1" applyFill="1" applyBorder="1" applyProtection="1">
      <protection locked="0"/>
    </xf>
    <xf numFmtId="0" fontId="0" fillId="0" borderId="33" xfId="0" applyBorder="1" applyAlignment="1" applyProtection="1">
      <alignment horizontal="right"/>
      <protection locked="0"/>
    </xf>
    <xf numFmtId="0" fontId="0" fillId="0" borderId="30" xfId="0" applyBorder="1" applyAlignment="1" applyProtection="1">
      <alignment horizontal="righ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0" fillId="3" borderId="21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3" borderId="40" xfId="0" applyFill="1" applyBorder="1" applyProtection="1">
      <protection locked="0"/>
    </xf>
    <xf numFmtId="44" fontId="0" fillId="5" borderId="34" xfId="1" applyFont="1" applyFill="1" applyBorder="1" applyProtection="1">
      <protection locked="0"/>
    </xf>
    <xf numFmtId="44" fontId="0" fillId="5" borderId="34" xfId="0" applyNumberFormat="1" applyFill="1" applyBorder="1" applyProtection="1">
      <protection locked="0"/>
    </xf>
    <xf numFmtId="44" fontId="0" fillId="5" borderId="35" xfId="0" applyNumberFormat="1" applyFill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38" xfId="0" applyFill="1" applyBorder="1" applyAlignment="1" applyProtection="1">
      <alignment horizontal="center"/>
      <protection locked="0"/>
    </xf>
    <xf numFmtId="0" fontId="0" fillId="4" borderId="13" xfId="0" applyFill="1" applyBorder="1" applyProtection="1">
      <protection locked="0"/>
    </xf>
    <xf numFmtId="0" fontId="0" fillId="4" borderId="28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44" fontId="0" fillId="0" borderId="21" xfId="1" applyFont="1" applyBorder="1" applyProtection="1"/>
    <xf numFmtId="44" fontId="0" fillId="0" borderId="29" xfId="1" applyFont="1" applyBorder="1" applyProtection="1"/>
    <xf numFmtId="44" fontId="0" fillId="0" borderId="27" xfId="0" applyNumberFormat="1" applyFont="1" applyBorder="1" applyProtection="1"/>
    <xf numFmtId="44" fontId="0" fillId="0" borderId="12" xfId="0" applyNumberFormat="1" applyFont="1" applyBorder="1" applyProtection="1"/>
    <xf numFmtId="0" fontId="0" fillId="4" borderId="33" xfId="0" applyFill="1" applyBorder="1" applyAlignment="1" applyProtection="1">
      <alignment horizontal="center"/>
    </xf>
    <xf numFmtId="0" fontId="0" fillId="4" borderId="39" xfId="0" applyFill="1" applyBorder="1" applyAlignment="1" applyProtection="1">
      <alignment horizontal="center"/>
    </xf>
    <xf numFmtId="0" fontId="0" fillId="4" borderId="40" xfId="0" applyFill="1" applyBorder="1" applyAlignment="1" applyProtection="1">
      <alignment horizontal="center"/>
    </xf>
    <xf numFmtId="44" fontId="0" fillId="0" borderId="21" xfId="0" applyNumberFormat="1" applyBorder="1" applyProtection="1"/>
    <xf numFmtId="9" fontId="0" fillId="0" borderId="21" xfId="2" applyFont="1" applyBorder="1" applyProtection="1"/>
    <xf numFmtId="0" fontId="0" fillId="0" borderId="21" xfId="0" applyBorder="1" applyProtection="1"/>
    <xf numFmtId="164" fontId="7" fillId="0" borderId="24" xfId="0" applyNumberFormat="1" applyFont="1" applyBorder="1" applyAlignment="1" applyProtection="1">
      <alignment horizontal="center" vertical="center"/>
    </xf>
    <xf numFmtId="164" fontId="7" fillId="0" borderId="28" xfId="0" applyNumberFormat="1" applyFont="1" applyBorder="1" applyAlignment="1" applyProtection="1">
      <alignment horizontal="center" vertical="center"/>
    </xf>
    <xf numFmtId="164" fontId="7" fillId="0" borderId="10" xfId="0" applyNumberFormat="1" applyFont="1" applyBorder="1" applyAlignment="1" applyProtection="1">
      <alignment horizontal="center" vertical="center"/>
    </xf>
    <xf numFmtId="164" fontId="7" fillId="0" borderId="41" xfId="0" applyNumberFormat="1" applyFont="1" applyBorder="1" applyAlignment="1" applyProtection="1">
      <alignment horizontal="center" vertical="center"/>
    </xf>
    <xf numFmtId="164" fontId="7" fillId="0" borderId="30" xfId="0" applyNumberFormat="1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right" vertical="center"/>
      <protection locked="0"/>
    </xf>
    <xf numFmtId="0" fontId="7" fillId="0" borderId="23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="80" zoomScaleNormal="80" zoomScalePageLayoutView="88" workbookViewId="0">
      <selection activeCell="N22" sqref="N22"/>
    </sheetView>
  </sheetViews>
  <sheetFormatPr defaultRowHeight="14.4"/>
  <cols>
    <col min="1" max="1" width="12" customWidth="1"/>
    <col min="2" max="2" width="17" customWidth="1"/>
    <col min="3" max="3" width="13.88671875" customWidth="1"/>
    <col min="4" max="4" width="13.44140625" customWidth="1"/>
    <col min="5" max="5" width="14.33203125" customWidth="1"/>
    <col min="6" max="6" width="16" customWidth="1"/>
    <col min="7" max="14" width="12.33203125" customWidth="1"/>
    <col min="15" max="15" width="14.33203125" customWidth="1"/>
    <col min="16" max="16" width="14.44140625" customWidth="1"/>
    <col min="17" max="17" width="14" customWidth="1"/>
  </cols>
  <sheetData>
    <row r="1" spans="1:17" ht="29.4" thickBot="1">
      <c r="A1" s="7" t="s">
        <v>56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>
      <c r="A2" s="10"/>
      <c r="B2" s="11"/>
      <c r="C2" s="11"/>
      <c r="D2" s="11"/>
      <c r="E2" s="12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</row>
    <row r="3" spans="1:17" ht="18.75" customHeight="1">
      <c r="A3" s="16" t="s">
        <v>50</v>
      </c>
      <c r="B3" s="17"/>
      <c r="C3" s="17" t="s">
        <v>48</v>
      </c>
      <c r="D3" s="17"/>
      <c r="E3" s="17" t="s">
        <v>49</v>
      </c>
      <c r="F3" s="17"/>
      <c r="G3" s="18"/>
      <c r="H3" s="14"/>
      <c r="I3" s="14"/>
      <c r="J3" s="14"/>
      <c r="K3" s="14"/>
      <c r="L3" s="14"/>
      <c r="M3" s="14"/>
      <c r="N3" s="14"/>
      <c r="O3" s="14"/>
      <c r="P3" s="14"/>
      <c r="Q3" s="15"/>
    </row>
    <row r="4" spans="1:17" ht="21" customHeight="1">
      <c r="A4" s="101" t="s">
        <v>36</v>
      </c>
      <c r="B4" s="19"/>
      <c r="C4" s="20">
        <v>5000</v>
      </c>
      <c r="D4" s="21"/>
      <c r="E4" s="99">
        <f>I15/(C4+C6)</f>
        <v>44.946898674288505</v>
      </c>
      <c r="F4" s="100"/>
      <c r="G4" s="14"/>
      <c r="H4" s="14"/>
      <c r="I4" s="22" t="s">
        <v>55</v>
      </c>
      <c r="J4" s="23"/>
      <c r="K4" s="23"/>
      <c r="L4" s="23"/>
      <c r="M4" s="24"/>
      <c r="N4" s="14"/>
      <c r="O4" s="14"/>
      <c r="P4" s="14"/>
      <c r="Q4" s="15"/>
    </row>
    <row r="5" spans="1:17" ht="29.25" customHeight="1">
      <c r="A5" s="25" t="s">
        <v>50</v>
      </c>
      <c r="B5" s="26"/>
      <c r="C5" s="27" t="s">
        <v>53</v>
      </c>
      <c r="D5" s="28"/>
      <c r="E5" s="27" t="s">
        <v>54</v>
      </c>
      <c r="F5" s="28"/>
      <c r="G5" s="14"/>
      <c r="H5" s="14"/>
      <c r="I5" s="29"/>
      <c r="J5" s="30"/>
      <c r="K5" s="30"/>
      <c r="L5" s="30"/>
      <c r="M5" s="31"/>
      <c r="N5" s="14"/>
      <c r="O5" s="14"/>
      <c r="P5" s="14"/>
      <c r="Q5" s="15"/>
    </row>
    <row r="6" spans="1:17" ht="20.25" customHeight="1">
      <c r="A6" s="102" t="s">
        <v>39</v>
      </c>
      <c r="B6" s="103"/>
      <c r="C6" s="20">
        <v>35</v>
      </c>
      <c r="D6" s="21"/>
      <c r="E6" s="98">
        <f>I15/(C4+C6)</f>
        <v>44.946898674288505</v>
      </c>
      <c r="F6" s="98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ht="15.6">
      <c r="A7" s="16" t="s">
        <v>50</v>
      </c>
      <c r="B7" s="17"/>
      <c r="C7" s="17" t="s">
        <v>51</v>
      </c>
      <c r="D7" s="17"/>
      <c r="E7" s="17" t="s">
        <v>52</v>
      </c>
      <c r="F7" s="17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</row>
    <row r="8" spans="1:17" ht="21" customHeight="1" thickBot="1">
      <c r="A8" s="104" t="s">
        <v>38</v>
      </c>
      <c r="B8" s="105"/>
      <c r="C8" s="32">
        <v>20</v>
      </c>
      <c r="D8" s="33"/>
      <c r="E8" s="96">
        <f>I11*I13/C8</f>
        <v>466.1331304326315</v>
      </c>
      <c r="F8" s="97"/>
      <c r="G8" s="34" t="s">
        <v>46</v>
      </c>
      <c r="H8" s="34"/>
      <c r="I8" s="34"/>
      <c r="J8" s="34"/>
      <c r="K8" s="34"/>
      <c r="L8" s="34"/>
      <c r="M8" s="34"/>
      <c r="N8" s="34"/>
      <c r="O8" s="34"/>
      <c r="P8" s="34"/>
      <c r="Q8" s="35"/>
    </row>
    <row r="9" spans="1:17" ht="15" thickTop="1">
      <c r="A9" s="36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1:17">
      <c r="A10" s="3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</row>
    <row r="11" spans="1:17">
      <c r="A11" s="36"/>
      <c r="B11" s="14"/>
      <c r="C11" s="14"/>
      <c r="D11" s="37" t="s">
        <v>40</v>
      </c>
      <c r="E11" s="37"/>
      <c r="F11" s="37"/>
      <c r="G11" s="37"/>
      <c r="H11" s="37"/>
      <c r="I11" s="93">
        <f>AVERAGE(C52:Q52)</f>
        <v>235630.29743369526</v>
      </c>
      <c r="J11" s="14"/>
      <c r="K11" s="14"/>
      <c r="L11" s="14"/>
      <c r="M11" s="14"/>
      <c r="N11" s="14"/>
      <c r="O11" s="14"/>
      <c r="P11" s="14"/>
      <c r="Q11" s="15"/>
    </row>
    <row r="12" spans="1:17">
      <c r="A12" s="36"/>
      <c r="B12" s="14"/>
      <c r="C12" s="14"/>
      <c r="D12" s="37" t="s">
        <v>41</v>
      </c>
      <c r="E12" s="37"/>
      <c r="F12" s="37"/>
      <c r="G12" s="37"/>
      <c r="H12" s="37"/>
      <c r="I12" s="95">
        <f>SUM(C4:C6)</f>
        <v>5035</v>
      </c>
      <c r="J12" s="14"/>
      <c r="K12" s="14"/>
      <c r="L12" s="14"/>
      <c r="M12" s="14"/>
      <c r="N12" s="14"/>
      <c r="O12" s="14"/>
      <c r="P12" s="14"/>
      <c r="Q12" s="15"/>
    </row>
    <row r="13" spans="1:17">
      <c r="A13" s="36"/>
      <c r="B13" s="14"/>
      <c r="C13" s="14"/>
      <c r="D13" s="37" t="s">
        <v>42</v>
      </c>
      <c r="E13" s="37"/>
      <c r="F13" s="37"/>
      <c r="G13" s="37"/>
      <c r="H13" s="37"/>
      <c r="I13" s="94">
        <f>C8/(C4+C6+C8)*10</f>
        <v>3.9564787339268048E-2</v>
      </c>
      <c r="J13" s="14"/>
      <c r="K13" s="14"/>
      <c r="L13" s="14"/>
      <c r="M13" s="14"/>
      <c r="N13" s="14"/>
      <c r="O13" s="14"/>
      <c r="P13" s="14"/>
      <c r="Q13" s="15"/>
    </row>
    <row r="14" spans="1:17">
      <c r="A14" s="36"/>
      <c r="B14" s="14"/>
      <c r="C14" s="14"/>
      <c r="D14" s="37" t="s">
        <v>43</v>
      </c>
      <c r="E14" s="37"/>
      <c r="F14" s="37"/>
      <c r="G14" s="37"/>
      <c r="H14" s="37"/>
      <c r="I14" s="93">
        <f>I11*I13/C8</f>
        <v>466.1331304326315</v>
      </c>
      <c r="J14" s="14"/>
      <c r="K14" s="14"/>
      <c r="L14" s="14"/>
      <c r="M14" s="14"/>
      <c r="N14" s="14"/>
      <c r="O14" s="14"/>
      <c r="P14" s="14"/>
      <c r="Q14" s="15"/>
    </row>
    <row r="15" spans="1:17">
      <c r="A15" s="36"/>
      <c r="B15" s="14"/>
      <c r="C15" s="14"/>
      <c r="D15" s="37" t="s">
        <v>44</v>
      </c>
      <c r="E15" s="37"/>
      <c r="F15" s="37"/>
      <c r="G15" s="37"/>
      <c r="H15" s="37"/>
      <c r="I15" s="93">
        <f>I11-(C8*E8)</f>
        <v>226307.63482504262</v>
      </c>
      <c r="J15" s="14"/>
      <c r="K15" s="14"/>
      <c r="L15" s="14"/>
      <c r="M15" s="14"/>
      <c r="N15" s="14"/>
      <c r="O15" s="14"/>
      <c r="P15" s="14"/>
      <c r="Q15" s="15"/>
    </row>
    <row r="16" spans="1:17">
      <c r="A16" s="10"/>
      <c r="B16" s="11"/>
      <c r="C16" s="11"/>
      <c r="D16" s="11"/>
      <c r="E16" s="12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</row>
    <row r="17" spans="1:17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0"/>
    </row>
    <row r="18" spans="1:17">
      <c r="A18" s="41" t="s">
        <v>3</v>
      </c>
      <c r="B18" s="42"/>
      <c r="C18" s="43" t="s">
        <v>4</v>
      </c>
      <c r="D18" s="43" t="s">
        <v>5</v>
      </c>
      <c r="E18" s="43" t="s">
        <v>6</v>
      </c>
      <c r="F18" s="43" t="s">
        <v>7</v>
      </c>
      <c r="G18" s="43" t="s">
        <v>8</v>
      </c>
      <c r="H18" s="43" t="s">
        <v>9</v>
      </c>
      <c r="I18" s="43" t="s">
        <v>10</v>
      </c>
      <c r="J18" s="43" t="s">
        <v>11</v>
      </c>
      <c r="K18" s="43" t="s">
        <v>12</v>
      </c>
      <c r="L18" s="43" t="s">
        <v>13</v>
      </c>
      <c r="M18" s="43" t="s">
        <v>28</v>
      </c>
      <c r="N18" s="43" t="s">
        <v>29</v>
      </c>
      <c r="O18" s="43" t="s">
        <v>30</v>
      </c>
      <c r="P18" s="44" t="s">
        <v>31</v>
      </c>
      <c r="Q18" s="45" t="s">
        <v>32</v>
      </c>
    </row>
    <row r="19" spans="1:17" ht="15" thickBot="1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  <c r="Q19" s="50"/>
    </row>
    <row r="20" spans="1:17" ht="15" thickTop="1">
      <c r="A20" s="51" t="s">
        <v>33</v>
      </c>
      <c r="B20" s="52"/>
      <c r="C20" s="53"/>
      <c r="D20" s="53"/>
      <c r="E20" s="53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15"/>
    </row>
    <row r="21" spans="1:17">
      <c r="A21" s="55" t="s">
        <v>0</v>
      </c>
      <c r="B21" s="56"/>
      <c r="C21" s="57">
        <v>100000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9"/>
    </row>
    <row r="22" spans="1:17">
      <c r="A22" s="55" t="s">
        <v>1</v>
      </c>
      <c r="B22" s="56"/>
      <c r="C22" s="57">
        <v>10000</v>
      </c>
      <c r="D22" s="58"/>
      <c r="E22" s="58"/>
      <c r="F22" s="57">
        <v>1000</v>
      </c>
      <c r="G22" s="58"/>
      <c r="H22" s="58"/>
      <c r="I22" s="58"/>
      <c r="J22" s="57">
        <v>2000</v>
      </c>
      <c r="K22" s="58"/>
      <c r="L22" s="58"/>
      <c r="M22" s="58"/>
      <c r="N22" s="57">
        <v>4000</v>
      </c>
      <c r="O22" s="58"/>
      <c r="P22" s="58"/>
      <c r="Q22" s="60">
        <v>1000</v>
      </c>
    </row>
    <row r="23" spans="1:17">
      <c r="A23" s="55" t="s">
        <v>2</v>
      </c>
      <c r="B23" s="56"/>
      <c r="C23" s="57">
        <v>0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9"/>
    </row>
    <row r="24" spans="1:17">
      <c r="A24" s="55" t="s">
        <v>37</v>
      </c>
      <c r="B24" s="56"/>
      <c r="C24" s="57">
        <v>0</v>
      </c>
      <c r="D24" s="61">
        <f>SUM(C24*1.1)</f>
        <v>0</v>
      </c>
      <c r="E24" s="61">
        <f t="shared" ref="E24:Q24" si="0">SUM(D24*1.1)</f>
        <v>0</v>
      </c>
      <c r="F24" s="61">
        <f t="shared" si="0"/>
        <v>0</v>
      </c>
      <c r="G24" s="61">
        <f t="shared" si="0"/>
        <v>0</v>
      </c>
      <c r="H24" s="61">
        <f t="shared" si="0"/>
        <v>0</v>
      </c>
      <c r="I24" s="61">
        <f t="shared" si="0"/>
        <v>0</v>
      </c>
      <c r="J24" s="61">
        <f t="shared" si="0"/>
        <v>0</v>
      </c>
      <c r="K24" s="61">
        <f t="shared" si="0"/>
        <v>0</v>
      </c>
      <c r="L24" s="61">
        <f t="shared" si="0"/>
        <v>0</v>
      </c>
      <c r="M24" s="61">
        <f t="shared" si="0"/>
        <v>0</v>
      </c>
      <c r="N24" s="61">
        <f t="shared" si="0"/>
        <v>0</v>
      </c>
      <c r="O24" s="61">
        <f t="shared" si="0"/>
        <v>0</v>
      </c>
      <c r="P24" s="61">
        <f t="shared" si="0"/>
        <v>0</v>
      </c>
      <c r="Q24" s="62">
        <f t="shared" si="0"/>
        <v>0</v>
      </c>
    </row>
    <row r="25" spans="1:17">
      <c r="A25" s="63" t="s">
        <v>45</v>
      </c>
      <c r="B25" s="64"/>
      <c r="C25" s="86">
        <f>SUM(C21:C24)</f>
        <v>110000</v>
      </c>
      <c r="D25" s="86">
        <f t="shared" ref="D25:Q25" si="1">SUM(D21:D24)</f>
        <v>0</v>
      </c>
      <c r="E25" s="86">
        <f t="shared" si="1"/>
        <v>0</v>
      </c>
      <c r="F25" s="86">
        <f t="shared" si="1"/>
        <v>1000</v>
      </c>
      <c r="G25" s="86">
        <f t="shared" si="1"/>
        <v>0</v>
      </c>
      <c r="H25" s="86">
        <f t="shared" si="1"/>
        <v>0</v>
      </c>
      <c r="I25" s="86">
        <f t="shared" si="1"/>
        <v>0</v>
      </c>
      <c r="J25" s="86">
        <f t="shared" si="1"/>
        <v>2000</v>
      </c>
      <c r="K25" s="86">
        <f t="shared" si="1"/>
        <v>0</v>
      </c>
      <c r="L25" s="86">
        <f t="shared" si="1"/>
        <v>0</v>
      </c>
      <c r="M25" s="86">
        <f t="shared" si="1"/>
        <v>0</v>
      </c>
      <c r="N25" s="86">
        <f t="shared" si="1"/>
        <v>4000</v>
      </c>
      <c r="O25" s="86">
        <f t="shared" si="1"/>
        <v>0</v>
      </c>
      <c r="P25" s="86">
        <f t="shared" si="1"/>
        <v>0</v>
      </c>
      <c r="Q25" s="87">
        <f t="shared" si="1"/>
        <v>1000</v>
      </c>
    </row>
    <row r="26" spans="1:17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</row>
    <row r="27" spans="1:17">
      <c r="A27" s="65" t="s">
        <v>34</v>
      </c>
      <c r="B27" s="66"/>
      <c r="C27" s="67"/>
      <c r="D27" s="67"/>
      <c r="E27" s="67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9"/>
    </row>
    <row r="28" spans="1:17">
      <c r="A28" s="55" t="s">
        <v>14</v>
      </c>
      <c r="B28" s="56"/>
      <c r="C28" s="70">
        <v>100000</v>
      </c>
      <c r="D28" s="71">
        <f>SUM(C28*1.02)</f>
        <v>102000</v>
      </c>
      <c r="E28" s="71">
        <f t="shared" ref="E28:Q28" si="2">SUM(D28*1.02)</f>
        <v>104040</v>
      </c>
      <c r="F28" s="71">
        <f t="shared" si="2"/>
        <v>106120.8</v>
      </c>
      <c r="G28" s="71">
        <f t="shared" si="2"/>
        <v>108243.216</v>
      </c>
      <c r="H28" s="71">
        <f t="shared" si="2"/>
        <v>110408.08032000001</v>
      </c>
      <c r="I28" s="71">
        <f t="shared" si="2"/>
        <v>112616.24192640001</v>
      </c>
      <c r="J28" s="71">
        <f t="shared" si="2"/>
        <v>114868.56676492801</v>
      </c>
      <c r="K28" s="71">
        <f t="shared" si="2"/>
        <v>117165.93810022657</v>
      </c>
      <c r="L28" s="71">
        <f t="shared" si="2"/>
        <v>119509.25686223111</v>
      </c>
      <c r="M28" s="71">
        <f t="shared" si="2"/>
        <v>121899.44199947573</v>
      </c>
      <c r="N28" s="71">
        <f t="shared" si="2"/>
        <v>124337.43083946525</v>
      </c>
      <c r="O28" s="71">
        <f t="shared" si="2"/>
        <v>126824.17945625455</v>
      </c>
      <c r="P28" s="71">
        <f t="shared" si="2"/>
        <v>129360.66304537965</v>
      </c>
      <c r="Q28" s="72">
        <f t="shared" si="2"/>
        <v>131947.87630628725</v>
      </c>
    </row>
    <row r="29" spans="1:17">
      <c r="A29" s="55" t="s">
        <v>15</v>
      </c>
      <c r="B29" s="56"/>
      <c r="C29" s="57">
        <v>20000</v>
      </c>
      <c r="D29" s="61">
        <f>SUM(C29*1.01)</f>
        <v>20200</v>
      </c>
      <c r="E29" s="61">
        <f t="shared" ref="E29:Q29" si="3">SUM(D29*1.01)</f>
        <v>20402</v>
      </c>
      <c r="F29" s="61">
        <f t="shared" si="3"/>
        <v>20606.02</v>
      </c>
      <c r="G29" s="61">
        <f t="shared" si="3"/>
        <v>20812.0802</v>
      </c>
      <c r="H29" s="61">
        <f t="shared" si="3"/>
        <v>21020.201002000002</v>
      </c>
      <c r="I29" s="61">
        <f t="shared" si="3"/>
        <v>21230.40301202</v>
      </c>
      <c r="J29" s="61">
        <f t="shared" si="3"/>
        <v>21442.707042140202</v>
      </c>
      <c r="K29" s="61">
        <f t="shared" si="3"/>
        <v>21657.134112561605</v>
      </c>
      <c r="L29" s="61">
        <f t="shared" si="3"/>
        <v>21873.70545368722</v>
      </c>
      <c r="M29" s="61">
        <f t="shared" si="3"/>
        <v>22092.442508224092</v>
      </c>
      <c r="N29" s="61">
        <f t="shared" si="3"/>
        <v>22313.366933306334</v>
      </c>
      <c r="O29" s="61">
        <f t="shared" si="3"/>
        <v>22536.500602639397</v>
      </c>
      <c r="P29" s="61">
        <f t="shared" si="3"/>
        <v>22761.86560866579</v>
      </c>
      <c r="Q29" s="62">
        <f t="shared" si="3"/>
        <v>22989.484264752449</v>
      </c>
    </row>
    <row r="30" spans="1:17">
      <c r="A30" s="55" t="s">
        <v>16</v>
      </c>
      <c r="B30" s="56"/>
      <c r="C30" s="57">
        <v>1000</v>
      </c>
      <c r="D30" s="61">
        <f>SUM(C30*1.01)</f>
        <v>1010</v>
      </c>
      <c r="E30" s="61">
        <f t="shared" ref="E30:Q30" si="4">SUM(D30*1.01)</f>
        <v>1020.1</v>
      </c>
      <c r="F30" s="61">
        <f t="shared" si="4"/>
        <v>1030.3009999999999</v>
      </c>
      <c r="G30" s="61">
        <f t="shared" si="4"/>
        <v>1040.60401</v>
      </c>
      <c r="H30" s="61">
        <f t="shared" si="4"/>
        <v>1051.0100500999999</v>
      </c>
      <c r="I30" s="61">
        <f t="shared" si="4"/>
        <v>1061.5201506009998</v>
      </c>
      <c r="J30" s="61">
        <f t="shared" si="4"/>
        <v>1072.1353521070098</v>
      </c>
      <c r="K30" s="61">
        <f t="shared" si="4"/>
        <v>1082.8567056280799</v>
      </c>
      <c r="L30" s="61">
        <f t="shared" si="4"/>
        <v>1093.6852726843608</v>
      </c>
      <c r="M30" s="61">
        <f t="shared" si="4"/>
        <v>1104.6221254112045</v>
      </c>
      <c r="N30" s="61">
        <f t="shared" si="4"/>
        <v>1115.6683466653164</v>
      </c>
      <c r="O30" s="61">
        <f t="shared" si="4"/>
        <v>1126.8250301319697</v>
      </c>
      <c r="P30" s="61">
        <f t="shared" si="4"/>
        <v>1138.0932804332895</v>
      </c>
      <c r="Q30" s="62">
        <f t="shared" si="4"/>
        <v>1149.4742132376223</v>
      </c>
    </row>
    <row r="31" spans="1:17">
      <c r="A31" s="55" t="s">
        <v>26</v>
      </c>
      <c r="B31" s="56"/>
      <c r="C31" s="57">
        <v>500</v>
      </c>
      <c r="D31" s="61">
        <f>SUM(C31*1.01)</f>
        <v>505</v>
      </c>
      <c r="E31" s="61">
        <f t="shared" ref="E31:Q31" si="5">SUM(D31*1.01)</f>
        <v>510.05</v>
      </c>
      <c r="F31" s="61">
        <f t="shared" si="5"/>
        <v>515.15049999999997</v>
      </c>
      <c r="G31" s="61">
        <f t="shared" si="5"/>
        <v>520.30200500000001</v>
      </c>
      <c r="H31" s="61">
        <f t="shared" si="5"/>
        <v>525.50502504999997</v>
      </c>
      <c r="I31" s="61">
        <f t="shared" si="5"/>
        <v>530.76007530049992</v>
      </c>
      <c r="J31" s="61">
        <f t="shared" si="5"/>
        <v>536.0676760535049</v>
      </c>
      <c r="K31" s="61">
        <f t="shared" si="5"/>
        <v>541.42835281403995</v>
      </c>
      <c r="L31" s="61">
        <f t="shared" si="5"/>
        <v>546.84263634218041</v>
      </c>
      <c r="M31" s="61">
        <f t="shared" si="5"/>
        <v>552.31106270560224</v>
      </c>
      <c r="N31" s="61">
        <f t="shared" si="5"/>
        <v>557.83417333265822</v>
      </c>
      <c r="O31" s="61">
        <f t="shared" si="5"/>
        <v>563.41251506598485</v>
      </c>
      <c r="P31" s="61">
        <f t="shared" si="5"/>
        <v>569.04664021664473</v>
      </c>
      <c r="Q31" s="62">
        <f t="shared" si="5"/>
        <v>574.73710661881114</v>
      </c>
    </row>
    <row r="32" spans="1:17">
      <c r="A32" s="55" t="s">
        <v>37</v>
      </c>
      <c r="B32" s="56"/>
      <c r="C32" s="57">
        <v>0</v>
      </c>
      <c r="D32" s="61">
        <f>SUM(C32*1.01)</f>
        <v>0</v>
      </c>
      <c r="E32" s="61">
        <f t="shared" ref="E32:Q32" si="6">SUM(D32*1.01)</f>
        <v>0</v>
      </c>
      <c r="F32" s="61">
        <f t="shared" si="6"/>
        <v>0</v>
      </c>
      <c r="G32" s="61">
        <f t="shared" si="6"/>
        <v>0</v>
      </c>
      <c r="H32" s="61">
        <f t="shared" si="6"/>
        <v>0</v>
      </c>
      <c r="I32" s="61">
        <f t="shared" si="6"/>
        <v>0</v>
      </c>
      <c r="J32" s="61">
        <f t="shared" si="6"/>
        <v>0</v>
      </c>
      <c r="K32" s="61">
        <f t="shared" si="6"/>
        <v>0</v>
      </c>
      <c r="L32" s="61">
        <f t="shared" si="6"/>
        <v>0</v>
      </c>
      <c r="M32" s="61">
        <f t="shared" si="6"/>
        <v>0</v>
      </c>
      <c r="N32" s="61">
        <f t="shared" si="6"/>
        <v>0</v>
      </c>
      <c r="O32" s="61">
        <f t="shared" si="6"/>
        <v>0</v>
      </c>
      <c r="P32" s="61">
        <f t="shared" si="6"/>
        <v>0</v>
      </c>
      <c r="Q32" s="62">
        <f t="shared" si="6"/>
        <v>0</v>
      </c>
    </row>
    <row r="33" spans="1:17">
      <c r="A33" s="63" t="s">
        <v>45</v>
      </c>
      <c r="B33" s="64"/>
      <c r="C33" s="86">
        <f>SUM(C28:C32)</f>
        <v>121500</v>
      </c>
      <c r="D33" s="86">
        <f t="shared" ref="D33:Q33" si="7">SUM(D28:D32)</f>
        <v>123715</v>
      </c>
      <c r="E33" s="86">
        <f t="shared" si="7"/>
        <v>125972.15000000001</v>
      </c>
      <c r="F33" s="86">
        <f t="shared" si="7"/>
        <v>128272.27150000002</v>
      </c>
      <c r="G33" s="86">
        <f t="shared" si="7"/>
        <v>130616.202215</v>
      </c>
      <c r="H33" s="86">
        <f t="shared" si="7"/>
        <v>133004.79639715003</v>
      </c>
      <c r="I33" s="86">
        <f t="shared" si="7"/>
        <v>135438.9251643215</v>
      </c>
      <c r="J33" s="86">
        <f t="shared" si="7"/>
        <v>137919.47683522871</v>
      </c>
      <c r="K33" s="86">
        <f t="shared" si="7"/>
        <v>140447.35727123031</v>
      </c>
      <c r="L33" s="86">
        <f t="shared" si="7"/>
        <v>143023.49022494486</v>
      </c>
      <c r="M33" s="86">
        <f t="shared" si="7"/>
        <v>145648.81769581663</v>
      </c>
      <c r="N33" s="86">
        <f t="shared" si="7"/>
        <v>148324.30029276956</v>
      </c>
      <c r="O33" s="86">
        <f t="shared" si="7"/>
        <v>151050.9176040919</v>
      </c>
      <c r="P33" s="86">
        <f t="shared" si="7"/>
        <v>153829.66857469539</v>
      </c>
      <c r="Q33" s="87">
        <f t="shared" si="7"/>
        <v>156661.57189089613</v>
      </c>
    </row>
    <row r="34" spans="1:17">
      <c r="A34" s="90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2"/>
    </row>
    <row r="35" spans="1:17">
      <c r="A35" s="65" t="s">
        <v>21</v>
      </c>
      <c r="B35" s="66"/>
      <c r="C35" s="67"/>
      <c r="D35" s="67"/>
      <c r="E35" s="67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9"/>
    </row>
    <row r="36" spans="1:17">
      <c r="A36" s="55" t="s">
        <v>17</v>
      </c>
      <c r="B36" s="56"/>
      <c r="C36" s="57">
        <v>0</v>
      </c>
      <c r="D36" s="57"/>
      <c r="E36" s="57">
        <v>1000</v>
      </c>
      <c r="F36" s="57"/>
      <c r="G36" s="57"/>
      <c r="H36" s="57">
        <v>1100</v>
      </c>
      <c r="I36" s="57"/>
      <c r="J36" s="57"/>
      <c r="K36" s="57">
        <v>1200</v>
      </c>
      <c r="L36" s="57"/>
      <c r="M36" s="57"/>
      <c r="N36" s="57">
        <v>1400</v>
      </c>
      <c r="O36" s="57"/>
      <c r="P36" s="57"/>
      <c r="Q36" s="60">
        <v>1600</v>
      </c>
    </row>
    <row r="37" spans="1:17">
      <c r="A37" s="55" t="s">
        <v>18</v>
      </c>
      <c r="B37" s="56"/>
      <c r="C37" s="57">
        <v>250</v>
      </c>
      <c r="D37" s="57">
        <v>250</v>
      </c>
      <c r="E37" s="57">
        <v>350</v>
      </c>
      <c r="F37" s="57">
        <v>350</v>
      </c>
      <c r="G37" s="57">
        <v>350</v>
      </c>
      <c r="H37" s="57">
        <v>450</v>
      </c>
      <c r="I37" s="57">
        <v>450</v>
      </c>
      <c r="J37" s="57">
        <v>450</v>
      </c>
      <c r="K37" s="57">
        <v>550</v>
      </c>
      <c r="L37" s="57">
        <v>550</v>
      </c>
      <c r="M37" s="57">
        <v>550</v>
      </c>
      <c r="N37" s="57">
        <v>650</v>
      </c>
      <c r="O37" s="57">
        <v>650</v>
      </c>
      <c r="P37" s="57">
        <v>650</v>
      </c>
      <c r="Q37" s="60">
        <v>750</v>
      </c>
    </row>
    <row r="38" spans="1:17">
      <c r="A38" s="55" t="s">
        <v>19</v>
      </c>
      <c r="B38" s="56"/>
      <c r="C38" s="57">
        <v>500</v>
      </c>
      <c r="D38" s="61">
        <f>SUM(C38*1.075)</f>
        <v>537.5</v>
      </c>
      <c r="E38" s="61">
        <f t="shared" ref="E38:Q38" si="8">SUM(D38*1.075)</f>
        <v>577.8125</v>
      </c>
      <c r="F38" s="61">
        <f t="shared" si="8"/>
        <v>621.1484375</v>
      </c>
      <c r="G38" s="61">
        <f t="shared" si="8"/>
        <v>667.73457031249995</v>
      </c>
      <c r="H38" s="61">
        <f t="shared" si="8"/>
        <v>717.81466308593747</v>
      </c>
      <c r="I38" s="61">
        <f t="shared" si="8"/>
        <v>771.65076281738277</v>
      </c>
      <c r="J38" s="61">
        <f t="shared" si="8"/>
        <v>829.52457002868641</v>
      </c>
      <c r="K38" s="61">
        <f t="shared" si="8"/>
        <v>891.73891278083784</v>
      </c>
      <c r="L38" s="61">
        <f t="shared" si="8"/>
        <v>958.61933123940059</v>
      </c>
      <c r="M38" s="61">
        <f t="shared" si="8"/>
        <v>1030.5157810823555</v>
      </c>
      <c r="N38" s="61">
        <f t="shared" si="8"/>
        <v>1107.8044646635321</v>
      </c>
      <c r="O38" s="61">
        <f t="shared" si="8"/>
        <v>1190.889799513297</v>
      </c>
      <c r="P38" s="61">
        <f t="shared" si="8"/>
        <v>1280.2065344767943</v>
      </c>
      <c r="Q38" s="62">
        <f t="shared" si="8"/>
        <v>1376.2220245625538</v>
      </c>
    </row>
    <row r="39" spans="1:17">
      <c r="A39" s="55" t="s">
        <v>37</v>
      </c>
      <c r="B39" s="56"/>
      <c r="C39" s="57">
        <v>0</v>
      </c>
      <c r="D39" s="61">
        <f>SUM(C39*1.01)</f>
        <v>0</v>
      </c>
      <c r="E39" s="61">
        <f t="shared" ref="E39:Q39" si="9">SUM(D39*1.01)</f>
        <v>0</v>
      </c>
      <c r="F39" s="61">
        <f t="shared" si="9"/>
        <v>0</v>
      </c>
      <c r="G39" s="61">
        <f t="shared" si="9"/>
        <v>0</v>
      </c>
      <c r="H39" s="61">
        <f t="shared" si="9"/>
        <v>0</v>
      </c>
      <c r="I39" s="61">
        <f t="shared" si="9"/>
        <v>0</v>
      </c>
      <c r="J39" s="61">
        <f t="shared" si="9"/>
        <v>0</v>
      </c>
      <c r="K39" s="61">
        <f t="shared" si="9"/>
        <v>0</v>
      </c>
      <c r="L39" s="61">
        <f t="shared" si="9"/>
        <v>0</v>
      </c>
      <c r="M39" s="61">
        <f t="shared" si="9"/>
        <v>0</v>
      </c>
      <c r="N39" s="61">
        <f t="shared" si="9"/>
        <v>0</v>
      </c>
      <c r="O39" s="61">
        <f t="shared" si="9"/>
        <v>0</v>
      </c>
      <c r="P39" s="61">
        <f t="shared" si="9"/>
        <v>0</v>
      </c>
      <c r="Q39" s="62">
        <f t="shared" si="9"/>
        <v>0</v>
      </c>
    </row>
    <row r="40" spans="1:17">
      <c r="A40" s="73" t="s">
        <v>45</v>
      </c>
      <c r="B40" s="74"/>
      <c r="C40" s="86">
        <f>SUM(C36:C39)</f>
        <v>750</v>
      </c>
      <c r="D40" s="86">
        <f t="shared" ref="D40:Q40" si="10">SUM(D36:D39)</f>
        <v>787.5</v>
      </c>
      <c r="E40" s="86">
        <f t="shared" si="10"/>
        <v>1927.8125</v>
      </c>
      <c r="F40" s="86">
        <f t="shared" si="10"/>
        <v>971.1484375</v>
      </c>
      <c r="G40" s="86">
        <f t="shared" si="10"/>
        <v>1017.7345703125</v>
      </c>
      <c r="H40" s="86">
        <f t="shared" si="10"/>
        <v>2267.8146630859374</v>
      </c>
      <c r="I40" s="86">
        <f t="shared" si="10"/>
        <v>1221.6507628173827</v>
      </c>
      <c r="J40" s="86">
        <f t="shared" si="10"/>
        <v>1279.5245700286864</v>
      </c>
      <c r="K40" s="86">
        <f t="shared" si="10"/>
        <v>2641.7389127808378</v>
      </c>
      <c r="L40" s="86">
        <f t="shared" si="10"/>
        <v>1508.6193312394007</v>
      </c>
      <c r="M40" s="86">
        <f t="shared" si="10"/>
        <v>1580.5157810823555</v>
      </c>
      <c r="N40" s="86">
        <f t="shared" si="10"/>
        <v>3157.8044646635321</v>
      </c>
      <c r="O40" s="86">
        <f t="shared" si="10"/>
        <v>1840.889799513297</v>
      </c>
      <c r="P40" s="86">
        <f t="shared" si="10"/>
        <v>1930.2065344767943</v>
      </c>
      <c r="Q40" s="87">
        <f t="shared" si="10"/>
        <v>3726.222024562554</v>
      </c>
    </row>
    <row r="41" spans="1:17">
      <c r="A41" s="75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7"/>
    </row>
    <row r="42" spans="1:17">
      <c r="A42" s="65" t="s">
        <v>20</v>
      </c>
      <c r="B42" s="66"/>
      <c r="C42" s="67"/>
      <c r="D42" s="67"/>
      <c r="E42" s="67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9"/>
    </row>
    <row r="43" spans="1:17">
      <c r="A43" s="55" t="s">
        <v>25</v>
      </c>
      <c r="B43" s="56"/>
      <c r="C43" s="70">
        <v>0</v>
      </c>
      <c r="D43" s="70">
        <v>0</v>
      </c>
      <c r="E43" s="70">
        <v>25000</v>
      </c>
      <c r="F43" s="71">
        <f>SUM(E43*1.02)</f>
        <v>25500</v>
      </c>
      <c r="G43" s="71">
        <f t="shared" ref="G43:Q43" si="11">SUM(F43*1.02)</f>
        <v>26010</v>
      </c>
      <c r="H43" s="71">
        <f t="shared" si="11"/>
        <v>26530.2</v>
      </c>
      <c r="I43" s="71">
        <f t="shared" si="11"/>
        <v>27060.804</v>
      </c>
      <c r="J43" s="71">
        <f t="shared" si="11"/>
        <v>27602.020080000002</v>
      </c>
      <c r="K43" s="71">
        <f t="shared" si="11"/>
        <v>28154.060481600001</v>
      </c>
      <c r="L43" s="71">
        <f t="shared" si="11"/>
        <v>28717.141691232002</v>
      </c>
      <c r="M43" s="71">
        <f t="shared" si="11"/>
        <v>29291.484525056643</v>
      </c>
      <c r="N43" s="71">
        <f t="shared" si="11"/>
        <v>29877.314215557777</v>
      </c>
      <c r="O43" s="71">
        <f t="shared" si="11"/>
        <v>30474.860499868933</v>
      </c>
      <c r="P43" s="71">
        <f t="shared" si="11"/>
        <v>31084.357709866312</v>
      </c>
      <c r="Q43" s="72">
        <f t="shared" si="11"/>
        <v>31706.044864063639</v>
      </c>
    </row>
    <row r="44" spans="1:17">
      <c r="A44" s="55" t="s">
        <v>22</v>
      </c>
      <c r="B44" s="56"/>
      <c r="C44" s="57">
        <v>50000</v>
      </c>
      <c r="D44" s="61">
        <f>SUM(C44*1.03)</f>
        <v>51500</v>
      </c>
      <c r="E44" s="61">
        <f t="shared" ref="E44:Q44" si="12">SUM(D44*1.03)</f>
        <v>53045</v>
      </c>
      <c r="F44" s="61">
        <f t="shared" si="12"/>
        <v>54636.35</v>
      </c>
      <c r="G44" s="61">
        <f t="shared" si="12"/>
        <v>56275.440499999997</v>
      </c>
      <c r="H44" s="61">
        <f t="shared" si="12"/>
        <v>57963.703714999996</v>
      </c>
      <c r="I44" s="61">
        <f t="shared" si="12"/>
        <v>59702.614826450001</v>
      </c>
      <c r="J44" s="61">
        <f t="shared" si="12"/>
        <v>61493.693271243501</v>
      </c>
      <c r="K44" s="61">
        <f t="shared" si="12"/>
        <v>63338.504069380804</v>
      </c>
      <c r="L44" s="61">
        <f t="shared" si="12"/>
        <v>65238.659191462233</v>
      </c>
      <c r="M44" s="61">
        <f t="shared" si="12"/>
        <v>67195.818967206098</v>
      </c>
      <c r="N44" s="61">
        <f t="shared" si="12"/>
        <v>69211.693536222287</v>
      </c>
      <c r="O44" s="61">
        <f t="shared" si="12"/>
        <v>71288.04434230896</v>
      </c>
      <c r="P44" s="61">
        <f t="shared" si="12"/>
        <v>73426.685672578227</v>
      </c>
      <c r="Q44" s="62">
        <f t="shared" si="12"/>
        <v>75629.486242755578</v>
      </c>
    </row>
    <row r="45" spans="1:17">
      <c r="A45" s="55" t="s">
        <v>35</v>
      </c>
      <c r="B45" s="56"/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60">
        <v>0</v>
      </c>
    </row>
    <row r="46" spans="1:17">
      <c r="A46" s="55" t="s">
        <v>27</v>
      </c>
      <c r="B46" s="56"/>
      <c r="C46" s="57">
        <v>10</v>
      </c>
      <c r="D46" s="61">
        <f t="shared" ref="D46:Q48" si="13">SUM(C46*1.02)</f>
        <v>10.199999999999999</v>
      </c>
      <c r="E46" s="61">
        <f t="shared" si="13"/>
        <v>10.404</v>
      </c>
      <c r="F46" s="61">
        <f t="shared" si="13"/>
        <v>10.612080000000001</v>
      </c>
      <c r="G46" s="61">
        <f t="shared" si="13"/>
        <v>10.824321600000001</v>
      </c>
      <c r="H46" s="61">
        <f t="shared" si="13"/>
        <v>11.040808032000001</v>
      </c>
      <c r="I46" s="61">
        <f t="shared" si="13"/>
        <v>11.261624192640001</v>
      </c>
      <c r="J46" s="61">
        <f t="shared" si="13"/>
        <v>11.486856676492801</v>
      </c>
      <c r="K46" s="61">
        <f t="shared" si="13"/>
        <v>11.716593810022657</v>
      </c>
      <c r="L46" s="61">
        <f t="shared" si="13"/>
        <v>11.95092568622311</v>
      </c>
      <c r="M46" s="61">
        <f t="shared" si="13"/>
        <v>12.189944199947572</v>
      </c>
      <c r="N46" s="61">
        <f t="shared" si="13"/>
        <v>12.433743083946524</v>
      </c>
      <c r="O46" s="61">
        <f t="shared" si="13"/>
        <v>12.682417945625454</v>
      </c>
      <c r="P46" s="61">
        <f t="shared" si="13"/>
        <v>12.936066304537963</v>
      </c>
      <c r="Q46" s="62">
        <f t="shared" si="13"/>
        <v>13.194787630628722</v>
      </c>
    </row>
    <row r="47" spans="1:17">
      <c r="A47" s="55" t="s">
        <v>23</v>
      </c>
      <c r="B47" s="56"/>
      <c r="C47" s="57">
        <v>500</v>
      </c>
      <c r="D47" s="61">
        <f t="shared" si="13"/>
        <v>510</v>
      </c>
      <c r="E47" s="61">
        <f t="shared" si="13"/>
        <v>520.20000000000005</v>
      </c>
      <c r="F47" s="61">
        <f t="shared" si="13"/>
        <v>530.60400000000004</v>
      </c>
      <c r="G47" s="61">
        <f t="shared" si="13"/>
        <v>541.21608000000003</v>
      </c>
      <c r="H47" s="61">
        <f t="shared" si="13"/>
        <v>552.0404016</v>
      </c>
      <c r="I47" s="61">
        <f t="shared" si="13"/>
        <v>563.08120963199997</v>
      </c>
      <c r="J47" s="61">
        <f t="shared" si="13"/>
        <v>574.34283382464002</v>
      </c>
      <c r="K47" s="61">
        <f t="shared" si="13"/>
        <v>585.82969050113286</v>
      </c>
      <c r="L47" s="61">
        <f t="shared" si="13"/>
        <v>597.54628431115555</v>
      </c>
      <c r="M47" s="61">
        <f t="shared" si="13"/>
        <v>609.49720999737872</v>
      </c>
      <c r="N47" s="61">
        <f t="shared" si="13"/>
        <v>621.68715419732632</v>
      </c>
      <c r="O47" s="61">
        <f t="shared" si="13"/>
        <v>634.12089728127285</v>
      </c>
      <c r="P47" s="61">
        <f t="shared" si="13"/>
        <v>646.80331522689835</v>
      </c>
      <c r="Q47" s="62">
        <f t="shared" si="13"/>
        <v>659.73938153143638</v>
      </c>
    </row>
    <row r="48" spans="1:17">
      <c r="A48" s="55" t="s">
        <v>24</v>
      </c>
      <c r="B48" s="56"/>
      <c r="C48" s="57">
        <v>500</v>
      </c>
      <c r="D48" s="61">
        <f t="shared" si="13"/>
        <v>510</v>
      </c>
      <c r="E48" s="61">
        <f t="shared" si="13"/>
        <v>520.20000000000005</v>
      </c>
      <c r="F48" s="61">
        <f t="shared" si="13"/>
        <v>530.60400000000004</v>
      </c>
      <c r="G48" s="61">
        <f t="shared" si="13"/>
        <v>541.21608000000003</v>
      </c>
      <c r="H48" s="61">
        <f t="shared" si="13"/>
        <v>552.0404016</v>
      </c>
      <c r="I48" s="61">
        <f t="shared" si="13"/>
        <v>563.08120963199997</v>
      </c>
      <c r="J48" s="61">
        <f t="shared" si="13"/>
        <v>574.34283382464002</v>
      </c>
      <c r="K48" s="61">
        <f t="shared" si="13"/>
        <v>585.82969050113286</v>
      </c>
      <c r="L48" s="61">
        <f t="shared" si="13"/>
        <v>597.54628431115555</v>
      </c>
      <c r="M48" s="61">
        <f t="shared" si="13"/>
        <v>609.49720999737872</v>
      </c>
      <c r="N48" s="61">
        <f t="shared" si="13"/>
        <v>621.68715419732632</v>
      </c>
      <c r="O48" s="61">
        <f t="shared" si="13"/>
        <v>634.12089728127285</v>
      </c>
      <c r="P48" s="61">
        <f t="shared" si="13"/>
        <v>646.80331522689835</v>
      </c>
      <c r="Q48" s="62">
        <f t="shared" si="13"/>
        <v>659.73938153143638</v>
      </c>
    </row>
    <row r="49" spans="1:17">
      <c r="A49" s="55" t="s">
        <v>37</v>
      </c>
      <c r="B49" s="56"/>
      <c r="C49" s="57">
        <v>0</v>
      </c>
      <c r="D49" s="61">
        <f>SUM(C49*1.01)</f>
        <v>0</v>
      </c>
      <c r="E49" s="61">
        <f t="shared" ref="E49:Q49" si="14">SUM(D49*1.01)</f>
        <v>0</v>
      </c>
      <c r="F49" s="61">
        <f t="shared" si="14"/>
        <v>0</v>
      </c>
      <c r="G49" s="61">
        <f t="shared" si="14"/>
        <v>0</v>
      </c>
      <c r="H49" s="61">
        <f t="shared" si="14"/>
        <v>0</v>
      </c>
      <c r="I49" s="61">
        <f t="shared" si="14"/>
        <v>0</v>
      </c>
      <c r="J49" s="61">
        <f t="shared" si="14"/>
        <v>0</v>
      </c>
      <c r="K49" s="61">
        <f t="shared" si="14"/>
        <v>0</v>
      </c>
      <c r="L49" s="61">
        <f t="shared" si="14"/>
        <v>0</v>
      </c>
      <c r="M49" s="61">
        <f t="shared" si="14"/>
        <v>0</v>
      </c>
      <c r="N49" s="61">
        <f t="shared" si="14"/>
        <v>0</v>
      </c>
      <c r="O49" s="61">
        <f t="shared" si="14"/>
        <v>0</v>
      </c>
      <c r="P49" s="61">
        <f t="shared" si="14"/>
        <v>0</v>
      </c>
      <c r="Q49" s="62">
        <f t="shared" si="14"/>
        <v>0</v>
      </c>
    </row>
    <row r="50" spans="1:17">
      <c r="A50" s="63" t="s">
        <v>45</v>
      </c>
      <c r="B50" s="64"/>
      <c r="C50" s="86">
        <f>SUM(C43:C49)</f>
        <v>51010</v>
      </c>
      <c r="D50" s="86">
        <f t="shared" ref="D50:Q50" si="15">SUM(D43:D49)</f>
        <v>52530.2</v>
      </c>
      <c r="E50" s="86">
        <f t="shared" si="15"/>
        <v>79095.803999999989</v>
      </c>
      <c r="F50" s="86">
        <f t="shared" si="15"/>
        <v>81208.170080000025</v>
      </c>
      <c r="G50" s="86">
        <f t="shared" si="15"/>
        <v>83378.696981599991</v>
      </c>
      <c r="H50" s="86">
        <f t="shared" si="15"/>
        <v>85609.025326231989</v>
      </c>
      <c r="I50" s="86">
        <f t="shared" si="15"/>
        <v>87900.842869906643</v>
      </c>
      <c r="J50" s="86">
        <f t="shared" si="15"/>
        <v>90255.885875569278</v>
      </c>
      <c r="K50" s="86">
        <f t="shared" si="15"/>
        <v>92675.940525793107</v>
      </c>
      <c r="L50" s="86">
        <f t="shared" si="15"/>
        <v>95162.844377002781</v>
      </c>
      <c r="M50" s="86">
        <f t="shared" si="15"/>
        <v>97718.487856457446</v>
      </c>
      <c r="N50" s="86">
        <f t="shared" si="15"/>
        <v>100344.81580325867</v>
      </c>
      <c r="O50" s="86">
        <f t="shared" si="15"/>
        <v>103043.82905468608</v>
      </c>
      <c r="P50" s="86">
        <f t="shared" si="15"/>
        <v>105817.58607920288</v>
      </c>
      <c r="Q50" s="87">
        <f t="shared" si="15"/>
        <v>108668.20465751273</v>
      </c>
    </row>
    <row r="51" spans="1:17" ht="15" thickBot="1">
      <c r="A51" s="78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80"/>
    </row>
    <row r="52" spans="1:17" s="4" customFormat="1" ht="24" customHeight="1" thickTop="1" thickBot="1">
      <c r="A52" s="81" t="s">
        <v>47</v>
      </c>
      <c r="B52" s="82"/>
      <c r="C52" s="89">
        <f>SUM(C25+C33+C40+C50)</f>
        <v>283260</v>
      </c>
      <c r="D52" s="89">
        <f t="shared" ref="D52:Q52" si="16">SUM(D25+D33+D40+D50)</f>
        <v>177032.7</v>
      </c>
      <c r="E52" s="89">
        <f t="shared" si="16"/>
        <v>206995.7665</v>
      </c>
      <c r="F52" s="89">
        <f t="shared" si="16"/>
        <v>211451.59001750004</v>
      </c>
      <c r="G52" s="89">
        <f t="shared" si="16"/>
        <v>215012.63376691248</v>
      </c>
      <c r="H52" s="89">
        <f t="shared" si="16"/>
        <v>220881.63638646796</v>
      </c>
      <c r="I52" s="89">
        <f t="shared" si="16"/>
        <v>224561.41879704554</v>
      </c>
      <c r="J52" s="89">
        <f t="shared" si="16"/>
        <v>231454.88728082666</v>
      </c>
      <c r="K52" s="89">
        <f t="shared" si="16"/>
        <v>235765.03670980426</v>
      </c>
      <c r="L52" s="89">
        <f t="shared" si="16"/>
        <v>239694.95393318706</v>
      </c>
      <c r="M52" s="89">
        <f t="shared" si="16"/>
        <v>244947.82133335643</v>
      </c>
      <c r="N52" s="89">
        <f t="shared" si="16"/>
        <v>255826.92056069174</v>
      </c>
      <c r="O52" s="89">
        <f t="shared" si="16"/>
        <v>255935.63645829126</v>
      </c>
      <c r="P52" s="89">
        <f t="shared" si="16"/>
        <v>261577.46118837508</v>
      </c>
      <c r="Q52" s="88">
        <f t="shared" si="16"/>
        <v>270055.99857297144</v>
      </c>
    </row>
    <row r="53" spans="1:17" ht="15" thickBot="1">
      <c r="A53" s="83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5"/>
    </row>
    <row r="54" spans="1:17">
      <c r="A54" s="6"/>
      <c r="B54" s="6"/>
      <c r="E54" s="1"/>
    </row>
    <row r="55" spans="1:17">
      <c r="A55" s="5"/>
      <c r="B55" s="5"/>
      <c r="Q55" s="3"/>
    </row>
    <row r="61" spans="1:17">
      <c r="E61" s="2"/>
    </row>
  </sheetData>
  <sheetProtection sheet="1" objects="1" scenarios="1" formatCells="0"/>
  <mergeCells count="78">
    <mergeCell ref="A55:B55"/>
    <mergeCell ref="A54:B54"/>
    <mergeCell ref="A4:B4"/>
    <mergeCell ref="A6:B6"/>
    <mergeCell ref="E4:F4"/>
    <mergeCell ref="E6:F6"/>
    <mergeCell ref="A5:B5"/>
    <mergeCell ref="C5:D5"/>
    <mergeCell ref="E5:F5"/>
    <mergeCell ref="A7:B7"/>
    <mergeCell ref="C7:D7"/>
    <mergeCell ref="E7:F7"/>
    <mergeCell ref="A53:Q53"/>
    <mergeCell ref="F18:F19"/>
    <mergeCell ref="A1:Q1"/>
    <mergeCell ref="E8:F8"/>
    <mergeCell ref="G8:Q8"/>
    <mergeCell ref="A8:B8"/>
    <mergeCell ref="A3:B3"/>
    <mergeCell ref="E3:F3"/>
    <mergeCell ref="C3:D3"/>
    <mergeCell ref="C4:D4"/>
    <mergeCell ref="C6:D6"/>
    <mergeCell ref="C8:D8"/>
    <mergeCell ref="Q18:Q19"/>
    <mergeCell ref="A20:B20"/>
    <mergeCell ref="I18:I19"/>
    <mergeCell ref="J18:J19"/>
    <mergeCell ref="K18:K19"/>
    <mergeCell ref="L18:L19"/>
    <mergeCell ref="M18:M19"/>
    <mergeCell ref="G18:G19"/>
    <mergeCell ref="H18:H19"/>
    <mergeCell ref="N18:N19"/>
    <mergeCell ref="O18:O19"/>
    <mergeCell ref="P18:P19"/>
    <mergeCell ref="A18:B19"/>
    <mergeCell ref="C18:C19"/>
    <mergeCell ref="D18:D19"/>
    <mergeCell ref="E18:E19"/>
    <mergeCell ref="A21:B21"/>
    <mergeCell ref="A22:B22"/>
    <mergeCell ref="A23:B23"/>
    <mergeCell ref="A24:B24"/>
    <mergeCell ref="A28:B28"/>
    <mergeCell ref="A25:B25"/>
    <mergeCell ref="A35:B35"/>
    <mergeCell ref="A36:B36"/>
    <mergeCell ref="A37:B37"/>
    <mergeCell ref="A34:Q34"/>
    <mergeCell ref="A26:Q26"/>
    <mergeCell ref="A29:B29"/>
    <mergeCell ref="A30:B30"/>
    <mergeCell ref="A31:B31"/>
    <mergeCell ref="A32:B32"/>
    <mergeCell ref="A27:B27"/>
    <mergeCell ref="A17:Q17"/>
    <mergeCell ref="A49:B49"/>
    <mergeCell ref="A50:B50"/>
    <mergeCell ref="A52:B52"/>
    <mergeCell ref="A41:Q41"/>
    <mergeCell ref="A44:B44"/>
    <mergeCell ref="A45:B45"/>
    <mergeCell ref="A46:B46"/>
    <mergeCell ref="A47:B47"/>
    <mergeCell ref="A48:B48"/>
    <mergeCell ref="A38:B38"/>
    <mergeCell ref="A39:B39"/>
    <mergeCell ref="A40:B40"/>
    <mergeCell ref="A42:B42"/>
    <mergeCell ref="A43:B43"/>
    <mergeCell ref="A33:B33"/>
    <mergeCell ref="I4:M5"/>
    <mergeCell ref="D12:H12"/>
    <mergeCell ref="D13:H13"/>
    <mergeCell ref="D14:H14"/>
    <mergeCell ref="D15:H15"/>
    <mergeCell ref="D11:H11"/>
  </mergeCells>
  <pageMargins left="0.7" right="0.7" top="0.75" bottom="0.75" header="0.3" footer="0.3"/>
  <pageSetup paperSize="17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Catawba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Edwards</dc:creator>
  <cp:lastModifiedBy>Barry Edwards</cp:lastModifiedBy>
  <cp:lastPrinted>2015-04-29T13:54:23Z</cp:lastPrinted>
  <dcterms:created xsi:type="dcterms:W3CDTF">2015-03-30T13:21:52Z</dcterms:created>
  <dcterms:modified xsi:type="dcterms:W3CDTF">2015-04-29T15:05:21Z</dcterms:modified>
</cp:coreProperties>
</file>